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americas.degussanet.com\dfs-003\HOR\home\J17542\ROBO\Surveillance Panel\2021 - January\"/>
    </mc:Choice>
  </mc:AlternateContent>
  <xr:revisionPtr revIDLastSave="0" documentId="13_ncr:1_{E41527FF-6378-4CED-BC89-BB934ADB143E}" xr6:coauthVersionLast="45" xr6:coauthVersionMax="45" xr10:uidLastSave="{00000000-0000-0000-0000-000000000000}"/>
  <bookViews>
    <workbookView xWindow="-28920" yWindow="3525" windowWidth="29040" windowHeight="15840" activeTab="2" xr2:uid="{00000000-000D-0000-FFFF-FFFF00000000}"/>
  </bookViews>
  <sheets>
    <sheet name="LTMS for 434-3 Jan2021" sheetId="8" r:id="rId1"/>
    <sheet name="Yi" sheetId="7" r:id="rId2"/>
    <sheet name="Sev. adj - outliers removed" sheetId="9" r:id="rId3"/>
  </sheets>
  <definedNames>
    <definedName name="_xlnm._FilterDatabase" localSheetId="0" hidden="1">'LTMS for 434-3 Jan2021'!$A$1:$AZ$32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9" l="1"/>
  <c r="C61" i="9" s="1"/>
  <c r="D61" i="9" s="1"/>
  <c r="C31" i="9"/>
  <c r="C30" i="9"/>
  <c r="D30" i="9" s="1"/>
  <c r="F50" i="9"/>
  <c r="F49" i="9"/>
  <c r="F48" i="9"/>
  <c r="F47" i="9"/>
  <c r="F46" i="9"/>
  <c r="F41" i="9"/>
  <c r="Q4" i="9"/>
  <c r="Q3" i="9"/>
  <c r="Q2" i="9"/>
  <c r="F51" i="9" l="1"/>
  <c r="F52" i="9" s="1"/>
  <c r="F54" i="9" s="1"/>
  <c r="F55" i="9" s="1"/>
  <c r="Q5" i="9"/>
  <c r="Q6" i="9" s="1"/>
  <c r="G31" i="9"/>
  <c r="G32" i="9" s="1"/>
  <c r="G33" i="9" s="1"/>
  <c r="O6" i="9"/>
  <c r="O3" i="9"/>
  <c r="O16" i="9"/>
  <c r="O8" i="9"/>
  <c r="O4" i="9"/>
  <c r="Q7" i="9"/>
  <c r="D32" i="9"/>
  <c r="H31" i="9" s="1"/>
  <c r="H32" i="9" s="1"/>
  <c r="H33" i="9" s="1"/>
  <c r="C58" i="9"/>
  <c r="O2" i="9" l="1"/>
  <c r="O24" i="9"/>
  <c r="O25" i="9"/>
  <c r="O13" i="9"/>
  <c r="O11" i="9"/>
  <c r="O7" i="9"/>
  <c r="O19" i="9"/>
  <c r="O23" i="9"/>
  <c r="I31" i="9"/>
  <c r="I32" i="9" s="1"/>
  <c r="I33" i="9" s="1"/>
  <c r="C59" i="9"/>
  <c r="D58" i="9"/>
  <c r="D59" i="9" s="1"/>
  <c r="O22" i="9"/>
  <c r="O12" i="9"/>
  <c r="O10" i="9"/>
  <c r="O21" i="9"/>
  <c r="O18" i="9"/>
  <c r="O5" i="9"/>
  <c r="O20" i="9"/>
  <c r="O9" i="9"/>
  <c r="O14" i="9"/>
  <c r="O17" i="9"/>
  <c r="O15" i="9"/>
  <c r="I59" i="9" l="1"/>
  <c r="I60" i="9" s="1"/>
  <c r="I61" i="9" s="1"/>
  <c r="G59" i="9"/>
  <c r="G60" i="9" s="1"/>
  <c r="G61" i="9" s="1"/>
  <c r="H59" i="9"/>
  <c r="H60" i="9" s="1"/>
  <c r="H61" i="9" s="1"/>
</calcChain>
</file>

<file path=xl/sharedStrings.xml><?xml version="1.0" encoding="utf-8"?>
<sst xmlns="http://schemas.openxmlformats.org/spreadsheetml/2006/main" count="1060" uniqueCount="233">
  <si>
    <t xml:space="preserve">METHOD </t>
  </si>
  <si>
    <t>TESTKEY</t>
  </si>
  <si>
    <t>DTCOMP</t>
  </si>
  <si>
    <t>LTMSDATE</t>
  </si>
  <si>
    <t>LTMSTIME</t>
  </si>
  <si>
    <t>LTMSAPP</t>
  </si>
  <si>
    <t>LTMSLAB</t>
  </si>
  <si>
    <t>APPARATS</t>
  </si>
  <si>
    <t>IND</t>
  </si>
  <si>
    <t>MRVYSEOT</t>
  </si>
  <si>
    <t>MRVTEMP</t>
  </si>
  <si>
    <t>MRV</t>
  </si>
  <si>
    <t>MRVti</t>
  </si>
  <si>
    <t>MRVyi</t>
  </si>
  <si>
    <t>VAL</t>
  </si>
  <si>
    <t>CHART</t>
  </si>
  <si>
    <t>COM1</t>
  </si>
  <si>
    <t>COM2</t>
  </si>
  <si>
    <t>COM3</t>
  </si>
  <si>
    <t>COM4</t>
  </si>
  <si>
    <t>RUNNUM</t>
  </si>
  <si>
    <t>METHVER</t>
  </si>
  <si>
    <t>VACPMPID</t>
  </si>
  <si>
    <t>VPMPLST</t>
  </si>
  <si>
    <t>RVID</t>
  </si>
  <si>
    <t>RVIDLST</t>
  </si>
  <si>
    <t>VOLEOT</t>
  </si>
  <si>
    <t>VOLEOTG</t>
  </si>
  <si>
    <t>VPCEOT</t>
  </si>
  <si>
    <t>VPCSOT</t>
  </si>
  <si>
    <t>RVHV</t>
  </si>
  <si>
    <t>RVHVLST</t>
  </si>
  <si>
    <t>VCVTOT</t>
  </si>
  <si>
    <t>VCVATCAL</t>
  </si>
  <si>
    <t>VCVSET</t>
  </si>
  <si>
    <t>SAEVISC</t>
  </si>
  <si>
    <t>KV40NEW</t>
  </si>
  <si>
    <t>VIS</t>
  </si>
  <si>
    <t>VISti</t>
  </si>
  <si>
    <t>VISyi</t>
  </si>
  <si>
    <t>PVIS</t>
  </si>
  <si>
    <t>PVISti</t>
  </si>
  <si>
    <t>PVISyi</t>
  </si>
  <si>
    <t>CCSTEMP</t>
  </si>
  <si>
    <t>CCS</t>
  </si>
  <si>
    <t>CCSti</t>
  </si>
  <si>
    <t>CCSyi</t>
  </si>
  <si>
    <t>DTERPT</t>
  </si>
  <si>
    <t>DTCALEXP</t>
  </si>
  <si>
    <t>MRVxbar</t>
  </si>
  <si>
    <t>MRVsdev</t>
  </si>
  <si>
    <t xml:space="preserve"> AC</t>
  </si>
  <si>
    <t xml:space="preserve"> Y</t>
  </si>
  <si>
    <t xml:space="preserve">      .  </t>
  </si>
  <si>
    <t xml:space="preserve">   .    </t>
  </si>
  <si>
    <t xml:space="preserve">      . </t>
  </si>
  <si>
    <t xml:space="preserve"> AM</t>
  </si>
  <si>
    <t xml:space="preserve"> 5W-20</t>
  </si>
  <si>
    <t xml:space="preserve"> 5W-30</t>
  </si>
  <si>
    <t xml:space="preserve"> N</t>
  </si>
  <si>
    <t xml:space="preserve"> 2TESTCAL</t>
  </si>
  <si>
    <t xml:space="preserve"> RUN1PASS</t>
  </si>
  <si>
    <t xml:space="preserve"> RUN2FAIL</t>
  </si>
  <si>
    <t xml:space="preserve"> 03:00</t>
  </si>
  <si>
    <t xml:space="preserve"> BOTHPASS</t>
  </si>
  <si>
    <t xml:space="preserve">   .</t>
  </si>
  <si>
    <t xml:space="preserve">    .   </t>
  </si>
  <si>
    <t xml:space="preserve">     .</t>
  </si>
  <si>
    <t xml:space="preserve">    .  </t>
  </si>
  <si>
    <t xml:space="preserve"> RUN1FAIL</t>
  </si>
  <si>
    <t xml:space="preserve"> LC</t>
  </si>
  <si>
    <t xml:space="preserve"> 01:00</t>
  </si>
  <si>
    <t xml:space="preserve"> AG</t>
  </si>
  <si>
    <t xml:space="preserve"> OC</t>
  </si>
  <si>
    <t xml:space="preserve"> 02:00</t>
  </si>
  <si>
    <t xml:space="preserve"> 02:45</t>
  </si>
  <si>
    <t xml:space="preserve">     . </t>
  </si>
  <si>
    <t xml:space="preserve"> SHAKDOWN</t>
  </si>
  <si>
    <t>Stdev</t>
  </si>
  <si>
    <t>Average + Delta</t>
  </si>
  <si>
    <t>Count</t>
  </si>
  <si>
    <t>+1.96 Stdev</t>
  </si>
  <si>
    <t>-1.96 Stdev</t>
  </si>
  <si>
    <t>Adjusted Mean</t>
  </si>
  <si>
    <t>Average</t>
  </si>
  <si>
    <t>Mean</t>
  </si>
  <si>
    <t>Pooled Yi * original pooled stdev</t>
  </si>
  <si>
    <t>Delta</t>
  </si>
  <si>
    <t>Correction Factor</t>
  </si>
  <si>
    <t>pooled s</t>
  </si>
  <si>
    <t>435-1</t>
  </si>
  <si>
    <t>s^2</t>
  </si>
  <si>
    <t>sd (ln)</t>
  </si>
  <si>
    <t>n</t>
  </si>
  <si>
    <t>Oil</t>
  </si>
  <si>
    <t>Pooled s.d. for current reference oils</t>
  </si>
  <si>
    <t>Pooled Yi</t>
  </si>
  <si>
    <t>Correction Factor Calculation (Correction Factor to adjust for current mild bias)</t>
  </si>
  <si>
    <t>Lower Bound</t>
  </si>
  <si>
    <t>Upper Bound</t>
  </si>
  <si>
    <t>IQR</t>
  </si>
  <si>
    <t>Third Quartile</t>
  </si>
  <si>
    <t>Second Quartile</t>
  </si>
  <si>
    <t>First Quartile</t>
  </si>
  <si>
    <t>434-2</t>
  </si>
  <si>
    <t>Mean and standard deviation without adjustment</t>
  </si>
  <si>
    <t>Mean and standard deviation with bias correction</t>
  </si>
  <si>
    <t xml:space="preserve"> 23:34</t>
  </si>
  <si>
    <t xml:space="preserve"> 02:58</t>
  </si>
  <si>
    <t xml:space="preserve"> 02:16</t>
  </si>
  <si>
    <t xml:space="preserve"> 03:51</t>
  </si>
  <si>
    <t xml:space="preserve"> 02:41</t>
  </si>
  <si>
    <t xml:space="preserve"> 00:53</t>
  </si>
  <si>
    <t xml:space="preserve"> 23:29</t>
  </si>
  <si>
    <t xml:space="preserve"> 23:39</t>
  </si>
  <si>
    <t xml:space="preserve"> 03:30</t>
  </si>
  <si>
    <t>2019OCT</t>
  </si>
  <si>
    <t>Pooled Yi for periods that 434-3 was run. All labs included.</t>
  </si>
  <si>
    <t>438-2</t>
  </si>
  <si>
    <t>ROBO</t>
  </si>
  <si>
    <t xml:space="preserve"> 145027-ROBO</t>
  </si>
  <si>
    <t xml:space="preserve"> A</t>
  </si>
  <si>
    <t xml:space="preserve"> A11</t>
  </si>
  <si>
    <t xml:space="preserve"> 434-3</t>
  </si>
  <si>
    <t xml:space="preserve"> &lt;70</t>
  </si>
  <si>
    <t xml:space="preserve"> RG</t>
  </si>
  <si>
    <t xml:space="preserve"> 434-3RR</t>
  </si>
  <si>
    <t xml:space="preserve"> MRVYS</t>
  </si>
  <si>
    <t xml:space="preserve"> &gt;35</t>
  </si>
  <si>
    <t xml:space="preserve"> </t>
  </si>
  <si>
    <t xml:space="preserve"> D7528-17A</t>
  </si>
  <si>
    <t xml:space="preserve"> R11VP-1</t>
  </si>
  <si>
    <t xml:space="preserve"> N/A</t>
  </si>
  <si>
    <t xml:space="preserve"> 145003-ROBO</t>
  </si>
  <si>
    <t xml:space="preserve"> B</t>
  </si>
  <si>
    <t xml:space="preserve"> B2</t>
  </si>
  <si>
    <t xml:space="preserve"> &lt;35</t>
  </si>
  <si>
    <t xml:space="preserve"> 145005-ROBO</t>
  </si>
  <si>
    <t xml:space="preserve"> 145004-ROBO</t>
  </si>
  <si>
    <t xml:space="preserve"> 4A</t>
  </si>
  <si>
    <t xml:space="preserve"> B4A</t>
  </si>
  <si>
    <t xml:space="preserve"> 145006-ROBO</t>
  </si>
  <si>
    <t xml:space="preserve"> 145028-ROBO</t>
  </si>
  <si>
    <t xml:space="preserve"> A5</t>
  </si>
  <si>
    <t xml:space="preserve"> R5VP-1</t>
  </si>
  <si>
    <t xml:space="preserve"> 5D</t>
  </si>
  <si>
    <t xml:space="preserve"> 145021-ROBO</t>
  </si>
  <si>
    <t xml:space="preserve"> AM4</t>
  </si>
  <si>
    <t xml:space="preserve"> 145029-ROBO</t>
  </si>
  <si>
    <t xml:space="preserve"> A3</t>
  </si>
  <si>
    <t xml:space="preserve"> R3VP-4</t>
  </si>
  <si>
    <t xml:space="preserve"> 3F</t>
  </si>
  <si>
    <t xml:space="preserve"> 145051-ROBO</t>
  </si>
  <si>
    <t xml:space="preserve"> G</t>
  </si>
  <si>
    <t xml:space="preserve"> G1</t>
  </si>
  <si>
    <t xml:space="preserve"> 050119R1</t>
  </si>
  <si>
    <t xml:space="preserve"> 145053-ROBO</t>
  </si>
  <si>
    <t xml:space="preserve"> G6</t>
  </si>
  <si>
    <t xml:space="preserve"> R620181019</t>
  </si>
  <si>
    <t xml:space="preserve"> 145052-ROBO</t>
  </si>
  <si>
    <t xml:space="preserve"> G3</t>
  </si>
  <si>
    <t xml:space="preserve"> R32-1-15</t>
  </si>
  <si>
    <t xml:space="preserve"> 145030-ROBO</t>
  </si>
  <si>
    <t xml:space="preserve"> 145022-ROBO</t>
  </si>
  <si>
    <t xml:space="preserve"> AM2</t>
  </si>
  <si>
    <t xml:space="preserve"> 150459-ROBO</t>
  </si>
  <si>
    <t xml:space="preserve"> 03:43</t>
  </si>
  <si>
    <t xml:space="preserve"> G7</t>
  </si>
  <si>
    <t xml:space="preserve"> 2/2</t>
  </si>
  <si>
    <t xml:space="preserve"> 072417R4</t>
  </si>
  <si>
    <t xml:space="preserve"> 150297-ROBO</t>
  </si>
  <si>
    <t xml:space="preserve"> 02:25</t>
  </si>
  <si>
    <t xml:space="preserve"> MRVM</t>
  </si>
  <si>
    <t xml:space="preserve"> 2NDFAIL</t>
  </si>
  <si>
    <t xml:space="preserve"> 150298-ROBO</t>
  </si>
  <si>
    <t xml:space="preserve"> 02:09</t>
  </si>
  <si>
    <t xml:space="preserve"> 150460-ROBO</t>
  </si>
  <si>
    <t xml:space="preserve"> G9</t>
  </si>
  <si>
    <t xml:space="preserve"> R9180806</t>
  </si>
  <si>
    <t xml:space="preserve"> 150461-ROBO</t>
  </si>
  <si>
    <t xml:space="preserve"> 03:38</t>
  </si>
  <si>
    <t xml:space="preserve"> G2</t>
  </si>
  <si>
    <t xml:space="preserve"> 022019R2</t>
  </si>
  <si>
    <t xml:space="preserve"> 150462-ROBO</t>
  </si>
  <si>
    <t xml:space="preserve"> 08:00</t>
  </si>
  <si>
    <t xml:space="preserve"> G12</t>
  </si>
  <si>
    <t xml:space="preserve"> ON</t>
  </si>
  <si>
    <t xml:space="preserve"> NEWRIG</t>
  </si>
  <si>
    <t xml:space="preserve"> NA</t>
  </si>
  <si>
    <t xml:space="preserve"> 155150A-ROBO</t>
  </si>
  <si>
    <t xml:space="preserve"> BC</t>
  </si>
  <si>
    <t xml:space="preserve"> BC1</t>
  </si>
  <si>
    <t xml:space="preserve"> AN</t>
  </si>
  <si>
    <t xml:space="preserve"> PRE-CAL</t>
  </si>
  <si>
    <t xml:space="preserve"> PASS</t>
  </si>
  <si>
    <t xml:space="preserve"> 1/3</t>
  </si>
  <si>
    <t xml:space="preserve"> 155173-ROBO</t>
  </si>
  <si>
    <t xml:space="preserve"> MC</t>
  </si>
  <si>
    <t xml:space="preserve"> NOSTATS</t>
  </si>
  <si>
    <t xml:space="preserve"> 1-001</t>
  </si>
  <si>
    <t xml:space="preserve"> 150463-ROBO</t>
  </si>
  <si>
    <t xml:space="preserve"> RUN2X</t>
  </si>
  <si>
    <t xml:space="preserve"> VACLEAK</t>
  </si>
  <si>
    <t xml:space="preserve"> 12115R1</t>
  </si>
  <si>
    <t xml:space="preserve"> 145054-ROBO</t>
  </si>
  <si>
    <t xml:space="preserve"> 154372-ROBO</t>
  </si>
  <si>
    <t xml:space="preserve"> 00:00</t>
  </si>
  <si>
    <t xml:space="preserve"> A15</t>
  </si>
  <si>
    <t xml:space="preserve"> EXSNO2</t>
  </si>
  <si>
    <t xml:space="preserve"> 150464-ROBO</t>
  </si>
  <si>
    <t xml:space="preserve"> 05:59</t>
  </si>
  <si>
    <t xml:space="preserve"> G5</t>
  </si>
  <si>
    <t xml:space="preserve"> NEWPUMP</t>
  </si>
  <si>
    <t xml:space="preserve"> 1/2</t>
  </si>
  <si>
    <t xml:space="preserve"> 154373-ROBO</t>
  </si>
  <si>
    <t xml:space="preserve"> 22:39</t>
  </si>
  <si>
    <t xml:space="preserve"> R15VP-1</t>
  </si>
  <si>
    <t xml:space="preserve"> 152803-ROBO</t>
  </si>
  <si>
    <t xml:space="preserve"> 152802-ROBO</t>
  </si>
  <si>
    <t xml:space="preserve"> 04:15</t>
  </si>
  <si>
    <t xml:space="preserve"> G4</t>
  </si>
  <si>
    <t xml:space="preserve"> 152804-ROBO</t>
  </si>
  <si>
    <t xml:space="preserve"> 06:33</t>
  </si>
  <si>
    <t xml:space="preserve"> MRVS</t>
  </si>
  <si>
    <t xml:space="preserve"> 152805-ROBO</t>
  </si>
  <si>
    <t xml:space="preserve"> 06:50</t>
  </si>
  <si>
    <t xml:space="preserve"> 155174-ROBO</t>
  </si>
  <si>
    <t xml:space="preserve"> 3RDFAIL</t>
  </si>
  <si>
    <t>2020APR</t>
  </si>
  <si>
    <t>2020OCT</t>
  </si>
  <si>
    <t>2021APR</t>
  </si>
  <si>
    <t>434-3</t>
  </si>
  <si>
    <t>2 outliers identified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</si>
</sst>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9C5700"/>
      <name val="Calibri"/>
      <family val="2"/>
      <scheme val="minor"/>
    </font>
    <font>
      <strike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34" borderId="0" xfId="0" applyFill="1" applyBorder="1"/>
    <xf numFmtId="0" fontId="0" fillId="34" borderId="16" xfId="0" applyFill="1" applyBorder="1"/>
    <xf numFmtId="0" fontId="19" fillId="36" borderId="0" xfId="0" applyFont="1" applyFill="1"/>
    <xf numFmtId="0" fontId="0" fillId="33" borderId="0" xfId="0" applyFill="1" applyBorder="1"/>
    <xf numFmtId="0" fontId="0" fillId="33" borderId="16" xfId="0" applyFill="1" applyBorder="1"/>
    <xf numFmtId="0" fontId="0" fillId="33" borderId="0" xfId="0" quotePrefix="1" applyFill="1" applyBorder="1"/>
    <xf numFmtId="0" fontId="0" fillId="33" borderId="10" xfId="0" quotePrefix="1" applyFill="1" applyBorder="1"/>
    <xf numFmtId="164" fontId="0" fillId="33" borderId="0" xfId="0" applyNumberFormat="1" applyFill="1" applyBorder="1"/>
    <xf numFmtId="164" fontId="0" fillId="33" borderId="0" xfId="0" quotePrefix="1" applyNumberFormat="1" applyFill="1" applyBorder="1"/>
    <xf numFmtId="164" fontId="0" fillId="33" borderId="10" xfId="0" quotePrefix="1" applyNumberFormat="1" applyFill="1" applyBorder="1"/>
    <xf numFmtId="0" fontId="18" fillId="33" borderId="0" xfId="0" applyFont="1" applyFill="1" applyBorder="1"/>
    <xf numFmtId="0" fontId="18" fillId="33" borderId="10" xfId="0" applyFont="1" applyFill="1" applyBorder="1"/>
    <xf numFmtId="3" fontId="18" fillId="33" borderId="0" xfId="0" applyNumberFormat="1" applyFont="1" applyFill="1" applyBorder="1"/>
    <xf numFmtId="3" fontId="18" fillId="33" borderId="10" xfId="0" applyNumberFormat="1" applyFont="1" applyFill="1" applyBorder="1"/>
    <xf numFmtId="0" fontId="0" fillId="37" borderId="14" xfId="0" applyFill="1" applyBorder="1"/>
    <xf numFmtId="0" fontId="0" fillId="37" borderId="13" xfId="0" applyFill="1" applyBorder="1"/>
    <xf numFmtId="0" fontId="0" fillId="37" borderId="12" xfId="0" applyFill="1" applyBorder="1"/>
    <xf numFmtId="0" fontId="0" fillId="37" borderId="11" xfId="0" applyFill="1" applyBorder="1"/>
    <xf numFmtId="0" fontId="0" fillId="37" borderId="0" xfId="0" applyFill="1" applyBorder="1"/>
    <xf numFmtId="0" fontId="0" fillId="37" borderId="10" xfId="0" applyFill="1" applyBorder="1"/>
    <xf numFmtId="0" fontId="0" fillId="37" borderId="17" xfId="0" applyFill="1" applyBorder="1"/>
    <xf numFmtId="0" fontId="0" fillId="37" borderId="16" xfId="0" applyFill="1" applyBorder="1"/>
    <xf numFmtId="0" fontId="0" fillId="37" borderId="15" xfId="0" applyFill="1" applyBorder="1"/>
    <xf numFmtId="0" fontId="0" fillId="37" borderId="13" xfId="0" applyFill="1" applyBorder="1" applyAlignment="1">
      <alignment wrapText="1"/>
    </xf>
    <xf numFmtId="0" fontId="0" fillId="37" borderId="16" xfId="0" applyFill="1" applyBorder="1" applyAlignment="1">
      <alignment wrapText="1"/>
    </xf>
    <xf numFmtId="1" fontId="0" fillId="33" borderId="16" xfId="0" applyNumberFormat="1" applyFill="1" applyBorder="1"/>
    <xf numFmtId="1" fontId="0" fillId="33" borderId="15" xfId="0" applyNumberFormat="1" applyFill="1" applyBorder="1"/>
    <xf numFmtId="0" fontId="16" fillId="37" borderId="13" xfId="0" applyFont="1" applyFill="1" applyBorder="1" applyAlignment="1">
      <alignment vertical="center" wrapText="1"/>
    </xf>
    <xf numFmtId="0" fontId="16" fillId="37" borderId="12" xfId="0" applyFont="1" applyFill="1" applyBorder="1" applyAlignment="1">
      <alignment vertical="center" wrapText="1"/>
    </xf>
    <xf numFmtId="0" fontId="0" fillId="37" borderId="11" xfId="0" applyFill="1" applyBorder="1" applyAlignment="1">
      <alignment vertical="center" wrapText="1"/>
    </xf>
    <xf numFmtId="0" fontId="0" fillId="37" borderId="0" xfId="0" applyFill="1" applyBorder="1" applyAlignment="1">
      <alignment vertical="center" wrapText="1"/>
    </xf>
    <xf numFmtId="0" fontId="0" fillId="37" borderId="11" xfId="0" applyFill="1" applyBorder="1" applyAlignment="1">
      <alignment wrapText="1"/>
    </xf>
    <xf numFmtId="0" fontId="0" fillId="37" borderId="17" xfId="0" applyFill="1" applyBorder="1" applyAlignment="1">
      <alignment wrapText="1"/>
    </xf>
    <xf numFmtId="0" fontId="21" fillId="38" borderId="0" xfId="0" applyFont="1" applyFill="1"/>
    <xf numFmtId="164" fontId="0" fillId="37" borderId="15" xfId="0" applyNumberFormat="1" applyFill="1" applyBorder="1"/>
    <xf numFmtId="0" fontId="0" fillId="0" borderId="0" xfId="0"/>
    <xf numFmtId="0" fontId="16" fillId="35" borderId="14" xfId="0" applyFont="1" applyFill="1" applyBorder="1" applyAlignment="1">
      <alignment horizontal="center" wrapText="1"/>
    </xf>
    <xf numFmtId="0" fontId="16" fillId="35" borderId="13" xfId="0" applyFont="1" applyFill="1" applyBorder="1" applyAlignment="1">
      <alignment horizontal="center" wrapText="1"/>
    </xf>
    <xf numFmtId="0" fontId="16" fillId="35" borderId="12" xfId="0" applyFont="1" applyFill="1" applyBorder="1" applyAlignment="1">
      <alignment horizontal="center" wrapText="1"/>
    </xf>
    <xf numFmtId="0" fontId="16" fillId="37" borderId="18" xfId="0" applyFont="1" applyFill="1" applyBorder="1" applyAlignment="1">
      <alignment horizontal="center" vertical="center" wrapText="1"/>
    </xf>
    <xf numFmtId="0" fontId="16" fillId="37" borderId="19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center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7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wrapText="1"/>
    </xf>
    <xf numFmtId="0" fontId="16" fillId="37" borderId="13" xfId="0" applyFont="1" applyFill="1" applyBorder="1" applyAlignment="1">
      <alignment horizontal="center" wrapText="1"/>
    </xf>
    <xf numFmtId="0" fontId="16" fillId="37" borderId="12" xfId="0" applyFont="1" applyFill="1" applyBorder="1" applyAlignment="1">
      <alignment horizontal="center" wrapText="1"/>
    </xf>
    <xf numFmtId="0" fontId="16" fillId="37" borderId="14" xfId="0" applyFont="1" applyFill="1" applyBorder="1" applyAlignment="1">
      <alignment horizontal="center" vertical="center" wrapText="1"/>
    </xf>
    <xf numFmtId="0" fontId="16" fillId="37" borderId="12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16" fillId="37" borderId="10" xfId="0" applyFont="1" applyFill="1" applyBorder="1" applyAlignment="1">
      <alignment horizontal="center" vertical="center" wrapText="1"/>
    </xf>
    <xf numFmtId="0" fontId="16" fillId="37" borderId="17" xfId="0" applyFont="1" applyFill="1" applyBorder="1" applyAlignment="1">
      <alignment horizontal="center" vertical="center" wrapText="1"/>
    </xf>
    <xf numFmtId="0" fontId="16" fillId="37" borderId="15" xfId="0" applyFont="1" applyFill="1" applyBorder="1" applyAlignment="1">
      <alignment horizontal="center" vertic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61DE75F6-FD23-4B2A-B5ED-874F40A8281C}"/>
    <cellStyle name="60% - Accent2" xfId="25" builtinId="36" customBuiltin="1"/>
    <cellStyle name="60% - Accent2 2" xfId="44" xr:uid="{5530CCB8-5CDF-45FC-AE94-37AB21F74B80}"/>
    <cellStyle name="60% - Accent3" xfId="29" builtinId="40" customBuiltin="1"/>
    <cellStyle name="60% - Accent3 2" xfId="45" xr:uid="{9559B876-E25A-4E09-AAA5-63DCF8A6D9C8}"/>
    <cellStyle name="60% - Accent4" xfId="33" builtinId="44" customBuiltin="1"/>
    <cellStyle name="60% - Accent4 2" xfId="46" xr:uid="{BC7B87C6-16AA-40FD-ABD1-F419E7A9E011}"/>
    <cellStyle name="60% - Accent5" xfId="37" builtinId="48" customBuiltin="1"/>
    <cellStyle name="60% - Accent5 2" xfId="47" xr:uid="{613113FF-11F0-47AF-BCEB-EED555635AD7}"/>
    <cellStyle name="60% - Accent6" xfId="41" builtinId="52" customBuiltin="1"/>
    <cellStyle name="60% - Accent6 2" xfId="48" xr:uid="{AF89B427-51CF-4264-BEDE-3A4113777A08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4E9BC72E-2985-4523-89CB-ADA1B08FF78A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266057</xdr:colOff>
      <xdr:row>27</xdr:row>
      <xdr:rowOff>75548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BAFB8D-71A7-4A2D-A108-EE3D91FD6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2857" cy="5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F7DA6-F3E9-477F-90B2-E56C7A1EE958}">
  <sheetPr filterMode="1"/>
  <dimension ref="A1:AY32"/>
  <sheetViews>
    <sheetView workbookViewId="0">
      <selection activeCell="R30" sqref="R30"/>
    </sheetView>
  </sheetViews>
  <sheetFormatPr defaultRowHeight="15" x14ac:dyDescent="0.25"/>
  <sheetData>
    <row r="1" spans="1:51" x14ac:dyDescent="0.25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  <c r="S1" s="37" t="s">
        <v>18</v>
      </c>
      <c r="T1" s="37" t="s">
        <v>19</v>
      </c>
      <c r="U1" s="37" t="s">
        <v>20</v>
      </c>
      <c r="V1" s="37" t="s">
        <v>21</v>
      </c>
      <c r="W1" s="37" t="s">
        <v>22</v>
      </c>
      <c r="X1" s="37" t="s">
        <v>23</v>
      </c>
      <c r="Y1" s="37" t="s">
        <v>24</v>
      </c>
      <c r="Z1" s="37" t="s">
        <v>25</v>
      </c>
      <c r="AA1" s="37" t="s">
        <v>26</v>
      </c>
      <c r="AB1" s="37" t="s">
        <v>27</v>
      </c>
      <c r="AC1" s="37" t="s">
        <v>28</v>
      </c>
      <c r="AD1" s="37" t="s">
        <v>29</v>
      </c>
      <c r="AE1" s="37" t="s">
        <v>30</v>
      </c>
      <c r="AF1" s="37" t="s">
        <v>31</v>
      </c>
      <c r="AG1" s="37" t="s">
        <v>32</v>
      </c>
      <c r="AH1" s="37" t="s">
        <v>33</v>
      </c>
      <c r="AI1" s="37" t="s">
        <v>34</v>
      </c>
      <c r="AJ1" s="37" t="s">
        <v>35</v>
      </c>
      <c r="AK1" s="37" t="s">
        <v>36</v>
      </c>
      <c r="AL1" s="37" t="s">
        <v>37</v>
      </c>
      <c r="AM1" s="37" t="s">
        <v>38</v>
      </c>
      <c r="AN1" s="37" t="s">
        <v>39</v>
      </c>
      <c r="AO1" s="37" t="s">
        <v>40</v>
      </c>
      <c r="AP1" s="37" t="s">
        <v>41</v>
      </c>
      <c r="AQ1" s="37" t="s">
        <v>42</v>
      </c>
      <c r="AR1" s="37" t="s">
        <v>43</v>
      </c>
      <c r="AS1" s="37" t="s">
        <v>44</v>
      </c>
      <c r="AT1" s="37" t="s">
        <v>45</v>
      </c>
      <c r="AU1" s="37" t="s">
        <v>46</v>
      </c>
      <c r="AV1" s="37" t="s">
        <v>47</v>
      </c>
      <c r="AW1" s="37" t="s">
        <v>48</v>
      </c>
      <c r="AX1" s="37" t="s">
        <v>49</v>
      </c>
      <c r="AY1" s="37" t="s">
        <v>50</v>
      </c>
    </row>
    <row r="2" spans="1:51" hidden="1" x14ac:dyDescent="0.25">
      <c r="A2" s="37" t="s">
        <v>119</v>
      </c>
      <c r="B2" s="37" t="s">
        <v>120</v>
      </c>
      <c r="C2" s="37">
        <v>20190502</v>
      </c>
      <c r="D2" s="37">
        <v>20190502</v>
      </c>
      <c r="E2" s="37" t="s">
        <v>107</v>
      </c>
      <c r="F2" s="37">
        <v>11</v>
      </c>
      <c r="G2" s="37" t="s">
        <v>121</v>
      </c>
      <c r="H2" s="37" t="s">
        <v>122</v>
      </c>
      <c r="I2" s="37" t="s">
        <v>123</v>
      </c>
      <c r="J2" s="37" t="s">
        <v>124</v>
      </c>
      <c r="K2" s="37">
        <v>-30</v>
      </c>
      <c r="L2" s="37">
        <v>47300</v>
      </c>
      <c r="M2" s="37">
        <v>10.7643</v>
      </c>
      <c r="N2" s="37" t="s">
        <v>66</v>
      </c>
      <c r="O2" s="37" t="s">
        <v>125</v>
      </c>
      <c r="P2" s="37" t="s">
        <v>59</v>
      </c>
      <c r="Q2" s="37" t="s">
        <v>126</v>
      </c>
      <c r="R2" s="37" t="s">
        <v>127</v>
      </c>
      <c r="S2" s="37" t="s">
        <v>128</v>
      </c>
      <c r="T2" s="37" t="s">
        <v>129</v>
      </c>
      <c r="U2" s="37">
        <v>84</v>
      </c>
      <c r="V2" s="37" t="s">
        <v>130</v>
      </c>
      <c r="W2" s="37" t="s">
        <v>131</v>
      </c>
      <c r="X2" s="37" t="s">
        <v>131</v>
      </c>
      <c r="Y2" s="37">
        <v>11</v>
      </c>
      <c r="Z2" s="37">
        <v>11</v>
      </c>
      <c r="AA2" s="37">
        <v>47</v>
      </c>
      <c r="AB2" s="37">
        <v>93.7</v>
      </c>
      <c r="AC2" s="37">
        <v>96.9</v>
      </c>
      <c r="AD2" s="37">
        <v>97.5</v>
      </c>
      <c r="AE2" s="37">
        <v>40</v>
      </c>
      <c r="AF2" s="37">
        <v>40</v>
      </c>
      <c r="AG2" s="37">
        <v>9</v>
      </c>
      <c r="AH2" s="37">
        <v>1.5</v>
      </c>
      <c r="AI2" s="37">
        <v>1.5</v>
      </c>
      <c r="AJ2" s="37" t="s">
        <v>57</v>
      </c>
      <c r="AK2" s="37">
        <v>60.53</v>
      </c>
      <c r="AL2" s="37">
        <v>111</v>
      </c>
      <c r="AM2" s="37" t="s">
        <v>54</v>
      </c>
      <c r="AN2" s="37" t="s">
        <v>54</v>
      </c>
      <c r="AO2" s="37">
        <v>83.4</v>
      </c>
      <c r="AP2" s="37" t="s">
        <v>54</v>
      </c>
      <c r="AQ2" s="37" t="s">
        <v>54</v>
      </c>
      <c r="AR2" s="37">
        <v>-30</v>
      </c>
      <c r="AS2" s="37">
        <v>16926</v>
      </c>
      <c r="AT2" s="37" t="s">
        <v>54</v>
      </c>
      <c r="AU2" s="37" t="s">
        <v>54</v>
      </c>
      <c r="AV2" s="37">
        <v>20190507</v>
      </c>
      <c r="AW2" s="37" t="s">
        <v>132</v>
      </c>
      <c r="AX2" s="37" t="s">
        <v>54</v>
      </c>
      <c r="AY2" s="37" t="s">
        <v>54</v>
      </c>
    </row>
    <row r="3" spans="1:51" x14ac:dyDescent="0.25">
      <c r="A3" s="37" t="s">
        <v>119</v>
      </c>
      <c r="B3" s="37" t="s">
        <v>133</v>
      </c>
      <c r="C3" s="37">
        <v>20190503</v>
      </c>
      <c r="D3" s="37">
        <v>20190503</v>
      </c>
      <c r="E3" s="37" t="s">
        <v>108</v>
      </c>
      <c r="F3" s="37">
        <v>2</v>
      </c>
      <c r="G3" s="37" t="s">
        <v>134</v>
      </c>
      <c r="H3" s="37" t="s">
        <v>135</v>
      </c>
      <c r="I3" s="37" t="s">
        <v>123</v>
      </c>
      <c r="J3" s="37" t="s">
        <v>136</v>
      </c>
      <c r="K3" s="37">
        <v>-30</v>
      </c>
      <c r="L3" s="37">
        <v>51900</v>
      </c>
      <c r="M3" s="37">
        <v>10.857100000000001</v>
      </c>
      <c r="N3" s="37" t="s">
        <v>66</v>
      </c>
      <c r="O3" s="37" t="s">
        <v>72</v>
      </c>
      <c r="P3" s="37" t="s">
        <v>59</v>
      </c>
      <c r="Q3" s="37" t="s">
        <v>126</v>
      </c>
      <c r="R3" s="37" t="s">
        <v>129</v>
      </c>
      <c r="S3" s="37" t="s">
        <v>129</v>
      </c>
      <c r="T3" s="37" t="s">
        <v>129</v>
      </c>
      <c r="U3" s="37">
        <v>1055</v>
      </c>
      <c r="V3" s="37" t="s">
        <v>130</v>
      </c>
      <c r="W3" s="37">
        <v>31300000801</v>
      </c>
      <c r="X3" s="37">
        <v>31300000801</v>
      </c>
      <c r="Y3" s="37">
        <v>11</v>
      </c>
      <c r="Z3" s="37">
        <v>11</v>
      </c>
      <c r="AA3" s="37">
        <v>49</v>
      </c>
      <c r="AB3" s="37">
        <v>97.1</v>
      </c>
      <c r="AC3" s="37">
        <v>94.8</v>
      </c>
      <c r="AD3" s="37">
        <v>93.1</v>
      </c>
      <c r="AE3" s="37">
        <v>40</v>
      </c>
      <c r="AF3" s="37">
        <v>40</v>
      </c>
      <c r="AG3" s="37">
        <v>8</v>
      </c>
      <c r="AH3" s="37">
        <v>0</v>
      </c>
      <c r="AI3" s="37">
        <v>0</v>
      </c>
      <c r="AJ3" s="37" t="s">
        <v>58</v>
      </c>
      <c r="AK3" s="37">
        <v>60.44</v>
      </c>
      <c r="AL3" s="37">
        <v>117.1</v>
      </c>
      <c r="AM3" s="37" t="s">
        <v>54</v>
      </c>
      <c r="AN3" s="37" t="s">
        <v>54</v>
      </c>
      <c r="AO3" s="37">
        <v>93.7</v>
      </c>
      <c r="AP3" s="37" t="s">
        <v>54</v>
      </c>
      <c r="AQ3" s="37" t="s">
        <v>54</v>
      </c>
      <c r="AR3" s="37">
        <v>-30</v>
      </c>
      <c r="AS3" s="37">
        <v>20677</v>
      </c>
      <c r="AT3" s="37" t="s">
        <v>54</v>
      </c>
      <c r="AU3" s="37" t="s">
        <v>54</v>
      </c>
      <c r="AV3" s="37">
        <v>20190506</v>
      </c>
      <c r="AW3" s="37" t="s">
        <v>132</v>
      </c>
      <c r="AX3" s="37" t="s">
        <v>54</v>
      </c>
      <c r="AY3" s="37" t="s">
        <v>54</v>
      </c>
    </row>
    <row r="4" spans="1:51" x14ac:dyDescent="0.25">
      <c r="A4" s="37" t="s">
        <v>119</v>
      </c>
      <c r="B4" s="37" t="s">
        <v>137</v>
      </c>
      <c r="C4" s="37">
        <v>20190505</v>
      </c>
      <c r="D4" s="37">
        <v>20190505</v>
      </c>
      <c r="E4" s="37" t="s">
        <v>109</v>
      </c>
      <c r="F4" s="37">
        <v>2</v>
      </c>
      <c r="G4" s="37" t="s">
        <v>134</v>
      </c>
      <c r="H4" s="37" t="s">
        <v>135</v>
      </c>
      <c r="I4" s="37" t="s">
        <v>123</v>
      </c>
      <c r="J4" s="37" t="s">
        <v>136</v>
      </c>
      <c r="K4" s="37">
        <v>-30</v>
      </c>
      <c r="L4" s="37">
        <v>50800</v>
      </c>
      <c r="M4" s="37">
        <v>10.835699999999999</v>
      </c>
      <c r="N4" s="37" t="s">
        <v>66</v>
      </c>
      <c r="O4" s="37" t="s">
        <v>72</v>
      </c>
      <c r="P4" s="37" t="s">
        <v>59</v>
      </c>
      <c r="Q4" s="37" t="s">
        <v>126</v>
      </c>
      <c r="R4" s="37" t="s">
        <v>129</v>
      </c>
      <c r="S4" s="37" t="s">
        <v>129</v>
      </c>
      <c r="T4" s="37" t="s">
        <v>129</v>
      </c>
      <c r="U4" s="37">
        <v>1056</v>
      </c>
      <c r="V4" s="37" t="s">
        <v>130</v>
      </c>
      <c r="W4" s="37">
        <v>31300000801</v>
      </c>
      <c r="X4" s="37">
        <v>31300000801</v>
      </c>
      <c r="Y4" s="37">
        <v>11</v>
      </c>
      <c r="Z4" s="37">
        <v>11</v>
      </c>
      <c r="AA4" s="37">
        <v>49</v>
      </c>
      <c r="AB4" s="37">
        <v>97.2</v>
      </c>
      <c r="AC4" s="37">
        <v>94.8</v>
      </c>
      <c r="AD4" s="37">
        <v>93.1</v>
      </c>
      <c r="AE4" s="37">
        <v>40</v>
      </c>
      <c r="AF4" s="37">
        <v>40</v>
      </c>
      <c r="AG4" s="37">
        <v>8</v>
      </c>
      <c r="AH4" s="37">
        <v>0</v>
      </c>
      <c r="AI4" s="37">
        <v>0</v>
      </c>
      <c r="AJ4" s="37" t="s">
        <v>58</v>
      </c>
      <c r="AK4" s="37">
        <v>60.37</v>
      </c>
      <c r="AL4" s="37">
        <v>118.5</v>
      </c>
      <c r="AM4" s="37" t="s">
        <v>54</v>
      </c>
      <c r="AN4" s="37" t="s">
        <v>54</v>
      </c>
      <c r="AO4" s="37">
        <v>96.3</v>
      </c>
      <c r="AP4" s="37" t="s">
        <v>54</v>
      </c>
      <c r="AQ4" s="37" t="s">
        <v>54</v>
      </c>
      <c r="AR4" s="37">
        <v>-30</v>
      </c>
      <c r="AS4" s="37">
        <v>20559</v>
      </c>
      <c r="AT4" s="37" t="s">
        <v>54</v>
      </c>
      <c r="AU4" s="37" t="s">
        <v>54</v>
      </c>
      <c r="AV4" s="37">
        <v>20190508</v>
      </c>
      <c r="AW4" s="37" t="s">
        <v>132</v>
      </c>
      <c r="AX4" s="37" t="s">
        <v>54</v>
      </c>
      <c r="AY4" s="37" t="s">
        <v>54</v>
      </c>
    </row>
    <row r="5" spans="1:51" x14ac:dyDescent="0.25">
      <c r="A5" s="37" t="s">
        <v>119</v>
      </c>
      <c r="B5" s="37" t="s">
        <v>138</v>
      </c>
      <c r="C5" s="37">
        <v>20190508</v>
      </c>
      <c r="D5" s="37">
        <v>20190508</v>
      </c>
      <c r="E5" s="37" t="s">
        <v>110</v>
      </c>
      <c r="F5" s="37" t="s">
        <v>139</v>
      </c>
      <c r="G5" s="37" t="s">
        <v>134</v>
      </c>
      <c r="H5" s="37" t="s">
        <v>140</v>
      </c>
      <c r="I5" s="37" t="s">
        <v>123</v>
      </c>
      <c r="J5" s="37" t="s">
        <v>136</v>
      </c>
      <c r="K5" s="37">
        <v>-30</v>
      </c>
      <c r="L5" s="37">
        <v>43100</v>
      </c>
      <c r="M5" s="37">
        <v>10.6713</v>
      </c>
      <c r="N5" s="37" t="s">
        <v>66</v>
      </c>
      <c r="O5" s="37" t="s">
        <v>72</v>
      </c>
      <c r="P5" s="37" t="s">
        <v>59</v>
      </c>
      <c r="Q5" s="37" t="s">
        <v>126</v>
      </c>
      <c r="R5" s="37" t="s">
        <v>129</v>
      </c>
      <c r="S5" s="37" t="s">
        <v>129</v>
      </c>
      <c r="T5" s="37" t="s">
        <v>129</v>
      </c>
      <c r="U5" s="37">
        <v>347</v>
      </c>
      <c r="V5" s="37" t="s">
        <v>130</v>
      </c>
      <c r="W5" s="37">
        <v>31400000258</v>
      </c>
      <c r="X5" s="37">
        <v>31400000258</v>
      </c>
      <c r="Y5" s="37">
        <v>12</v>
      </c>
      <c r="Z5" s="37">
        <v>12</v>
      </c>
      <c r="AA5" s="37">
        <v>46</v>
      </c>
      <c r="AB5" s="37">
        <v>91</v>
      </c>
      <c r="AC5" s="37">
        <v>98.2</v>
      </c>
      <c r="AD5" s="37">
        <v>98.2</v>
      </c>
      <c r="AE5" s="37">
        <v>40</v>
      </c>
      <c r="AF5" s="37">
        <v>40</v>
      </c>
      <c r="AG5" s="37">
        <v>8</v>
      </c>
      <c r="AH5" s="37">
        <v>0</v>
      </c>
      <c r="AI5" s="37">
        <v>0</v>
      </c>
      <c r="AJ5" s="37" t="s">
        <v>58</v>
      </c>
      <c r="AK5" s="37">
        <v>60.38</v>
      </c>
      <c r="AL5" s="37">
        <v>106.1</v>
      </c>
      <c r="AM5" s="37" t="s">
        <v>54</v>
      </c>
      <c r="AN5" s="37" t="s">
        <v>54</v>
      </c>
      <c r="AO5" s="37">
        <v>75.7</v>
      </c>
      <c r="AP5" s="37" t="s">
        <v>54</v>
      </c>
      <c r="AQ5" s="37" t="s">
        <v>54</v>
      </c>
      <c r="AR5" s="37">
        <v>-30</v>
      </c>
      <c r="AS5" s="37">
        <v>18277</v>
      </c>
      <c r="AT5" s="37" t="s">
        <v>54</v>
      </c>
      <c r="AU5" s="37" t="s">
        <v>54</v>
      </c>
      <c r="AV5" s="37">
        <v>20190514</v>
      </c>
      <c r="AW5" s="37" t="s">
        <v>132</v>
      </c>
      <c r="AX5" s="37" t="s">
        <v>54</v>
      </c>
      <c r="AY5" s="37" t="s">
        <v>54</v>
      </c>
    </row>
    <row r="6" spans="1:51" x14ac:dyDescent="0.25">
      <c r="A6" s="37" t="s">
        <v>119</v>
      </c>
      <c r="B6" s="37" t="s">
        <v>141</v>
      </c>
      <c r="C6" s="37">
        <v>20190519</v>
      </c>
      <c r="D6" s="37">
        <v>20190519</v>
      </c>
      <c r="E6" s="37" t="s">
        <v>111</v>
      </c>
      <c r="F6" s="37" t="s">
        <v>139</v>
      </c>
      <c r="G6" s="37" t="s">
        <v>134</v>
      </c>
      <c r="H6" s="37" t="s">
        <v>140</v>
      </c>
      <c r="I6" s="37" t="s">
        <v>123</v>
      </c>
      <c r="J6" s="37" t="s">
        <v>136</v>
      </c>
      <c r="K6" s="37">
        <v>-30</v>
      </c>
      <c r="L6" s="37">
        <v>39600</v>
      </c>
      <c r="M6" s="37">
        <v>10.586600000000001</v>
      </c>
      <c r="N6" s="37" t="s">
        <v>66</v>
      </c>
      <c r="O6" s="37" t="s">
        <v>72</v>
      </c>
      <c r="P6" s="37" t="s">
        <v>59</v>
      </c>
      <c r="Q6" s="37" t="s">
        <v>126</v>
      </c>
      <c r="R6" s="37" t="s">
        <v>129</v>
      </c>
      <c r="S6" s="37" t="s">
        <v>129</v>
      </c>
      <c r="T6" s="37" t="s">
        <v>129</v>
      </c>
      <c r="U6" s="37">
        <v>351</v>
      </c>
      <c r="V6" s="37" t="s">
        <v>130</v>
      </c>
      <c r="W6" s="37">
        <v>31400000258</v>
      </c>
      <c r="X6" s="37">
        <v>31400000258</v>
      </c>
      <c r="Y6" s="37">
        <v>12</v>
      </c>
      <c r="Z6" s="37">
        <v>12</v>
      </c>
      <c r="AA6" s="37">
        <v>44</v>
      </c>
      <c r="AB6" s="37">
        <v>88</v>
      </c>
      <c r="AC6" s="37">
        <v>98.2</v>
      </c>
      <c r="AD6" s="37">
        <v>98.2</v>
      </c>
      <c r="AE6" s="37">
        <v>40</v>
      </c>
      <c r="AF6" s="37">
        <v>40</v>
      </c>
      <c r="AG6" s="37">
        <v>8</v>
      </c>
      <c r="AH6" s="37">
        <v>0</v>
      </c>
      <c r="AI6" s="37">
        <v>0</v>
      </c>
      <c r="AJ6" s="37" t="s">
        <v>58</v>
      </c>
      <c r="AK6" s="37">
        <v>60.59</v>
      </c>
      <c r="AL6" s="37">
        <v>101</v>
      </c>
      <c r="AM6" s="37" t="s">
        <v>54</v>
      </c>
      <c r="AN6" s="37" t="s">
        <v>54</v>
      </c>
      <c r="AO6" s="37">
        <v>66.7</v>
      </c>
      <c r="AP6" s="37" t="s">
        <v>54</v>
      </c>
      <c r="AQ6" s="37" t="s">
        <v>54</v>
      </c>
      <c r="AR6" s="37">
        <v>-30</v>
      </c>
      <c r="AS6" s="37">
        <v>17204</v>
      </c>
      <c r="AT6" s="37" t="s">
        <v>54</v>
      </c>
      <c r="AU6" s="37" t="s">
        <v>54</v>
      </c>
      <c r="AV6" s="37">
        <v>20190522</v>
      </c>
      <c r="AW6" s="37" t="s">
        <v>132</v>
      </c>
      <c r="AX6" s="37" t="s">
        <v>54</v>
      </c>
      <c r="AY6" s="37" t="s">
        <v>54</v>
      </c>
    </row>
    <row r="7" spans="1:51" x14ac:dyDescent="0.25">
      <c r="A7" s="37" t="s">
        <v>119</v>
      </c>
      <c r="B7" s="37" t="s">
        <v>142</v>
      </c>
      <c r="C7" s="37">
        <v>20190531</v>
      </c>
      <c r="D7" s="37">
        <v>20190531</v>
      </c>
      <c r="E7" s="37" t="s">
        <v>112</v>
      </c>
      <c r="F7" s="37">
        <v>5</v>
      </c>
      <c r="G7" s="37" t="s">
        <v>121</v>
      </c>
      <c r="H7" s="37" t="s">
        <v>143</v>
      </c>
      <c r="I7" s="37" t="s">
        <v>123</v>
      </c>
      <c r="J7" s="37" t="s">
        <v>124</v>
      </c>
      <c r="K7" s="37">
        <v>-30</v>
      </c>
      <c r="L7" s="37">
        <v>43100</v>
      </c>
      <c r="M7" s="37">
        <v>10.6713</v>
      </c>
      <c r="N7" s="37" t="s">
        <v>66</v>
      </c>
      <c r="O7" s="37" t="s">
        <v>72</v>
      </c>
      <c r="P7" s="37" t="s">
        <v>59</v>
      </c>
      <c r="Q7" s="37" t="s">
        <v>126</v>
      </c>
      <c r="R7" s="37" t="s">
        <v>127</v>
      </c>
      <c r="S7" s="37" t="s">
        <v>128</v>
      </c>
      <c r="T7" s="37" t="s">
        <v>129</v>
      </c>
      <c r="U7" s="37">
        <v>862</v>
      </c>
      <c r="V7" s="37" t="s">
        <v>130</v>
      </c>
      <c r="W7" s="37" t="s">
        <v>144</v>
      </c>
      <c r="X7" s="37" t="s">
        <v>144</v>
      </c>
      <c r="Y7" s="37" t="s">
        <v>145</v>
      </c>
      <c r="Z7" s="37" t="s">
        <v>145</v>
      </c>
      <c r="AA7" s="37">
        <v>43</v>
      </c>
      <c r="AB7" s="37">
        <v>86</v>
      </c>
      <c r="AC7" s="37">
        <v>79.2</v>
      </c>
      <c r="AD7" s="37">
        <v>78.599999999999994</v>
      </c>
      <c r="AE7" s="37">
        <v>41</v>
      </c>
      <c r="AF7" s="37">
        <v>41</v>
      </c>
      <c r="AG7" s="37">
        <v>9</v>
      </c>
      <c r="AH7" s="37">
        <v>1.5</v>
      </c>
      <c r="AI7" s="37">
        <v>1.5</v>
      </c>
      <c r="AJ7" s="37" t="s">
        <v>58</v>
      </c>
      <c r="AK7" s="37">
        <v>60.67</v>
      </c>
      <c r="AL7" s="37">
        <v>104.7</v>
      </c>
      <c r="AM7" s="37" t="s">
        <v>54</v>
      </c>
      <c r="AN7" s="37" t="s">
        <v>54</v>
      </c>
      <c r="AO7" s="37">
        <v>72.599999999999994</v>
      </c>
      <c r="AP7" s="37" t="s">
        <v>54</v>
      </c>
      <c r="AQ7" s="37" t="s">
        <v>54</v>
      </c>
      <c r="AR7" s="37">
        <v>-30</v>
      </c>
      <c r="AS7" s="37">
        <v>15235</v>
      </c>
      <c r="AT7" s="37" t="s">
        <v>54</v>
      </c>
      <c r="AU7" s="37" t="s">
        <v>54</v>
      </c>
      <c r="AV7" s="37">
        <v>20190603</v>
      </c>
      <c r="AW7" s="37" t="s">
        <v>132</v>
      </c>
      <c r="AX7" s="37" t="s">
        <v>54</v>
      </c>
      <c r="AY7" s="37" t="s">
        <v>54</v>
      </c>
    </row>
    <row r="8" spans="1:51" x14ac:dyDescent="0.25">
      <c r="A8" s="37" t="s">
        <v>119</v>
      </c>
      <c r="B8" s="37" t="s">
        <v>146</v>
      </c>
      <c r="C8" s="37">
        <v>20190607</v>
      </c>
      <c r="D8" s="37">
        <v>20190607</v>
      </c>
      <c r="E8" s="37" t="s">
        <v>75</v>
      </c>
      <c r="F8" s="37">
        <v>4</v>
      </c>
      <c r="G8" s="37" t="s">
        <v>56</v>
      </c>
      <c r="H8" s="37" t="s">
        <v>147</v>
      </c>
      <c r="I8" s="37" t="s">
        <v>123</v>
      </c>
      <c r="J8" s="37" t="s">
        <v>136</v>
      </c>
      <c r="K8" s="37">
        <v>-30</v>
      </c>
      <c r="L8" s="37">
        <v>55700</v>
      </c>
      <c r="M8" s="37">
        <v>10.9277</v>
      </c>
      <c r="N8" s="37" t="s">
        <v>66</v>
      </c>
      <c r="O8" s="37" t="s">
        <v>72</v>
      </c>
      <c r="P8" s="37" t="s">
        <v>59</v>
      </c>
      <c r="Q8" s="37" t="s">
        <v>126</v>
      </c>
      <c r="R8" s="37" t="s">
        <v>129</v>
      </c>
      <c r="S8" s="37" t="s">
        <v>129</v>
      </c>
      <c r="T8" s="37" t="s">
        <v>129</v>
      </c>
      <c r="U8" s="37">
        <v>1075</v>
      </c>
      <c r="V8" s="37" t="s">
        <v>130</v>
      </c>
      <c r="W8" s="37">
        <v>159424856</v>
      </c>
      <c r="X8" s="37">
        <v>159424856</v>
      </c>
      <c r="Y8" s="37">
        <v>4</v>
      </c>
      <c r="Z8" s="37">
        <v>4</v>
      </c>
      <c r="AA8" s="37">
        <v>48</v>
      </c>
      <c r="AB8" s="37">
        <v>96.2</v>
      </c>
      <c r="AC8" s="37">
        <v>96.5</v>
      </c>
      <c r="AD8" s="37">
        <v>96.5</v>
      </c>
      <c r="AE8" s="37">
        <v>33</v>
      </c>
      <c r="AF8" s="37">
        <v>33</v>
      </c>
      <c r="AG8" s="37">
        <v>9</v>
      </c>
      <c r="AH8" s="37">
        <v>6.5</v>
      </c>
      <c r="AI8" s="37">
        <v>6.5</v>
      </c>
      <c r="AJ8" s="37" t="s">
        <v>58</v>
      </c>
      <c r="AK8" s="37">
        <v>60.61</v>
      </c>
      <c r="AL8" s="37">
        <v>119.5</v>
      </c>
      <c r="AM8" s="37" t="s">
        <v>54</v>
      </c>
      <c r="AN8" s="37" t="s">
        <v>54</v>
      </c>
      <c r="AO8" s="37">
        <v>97.2</v>
      </c>
      <c r="AP8" s="37" t="s">
        <v>54</v>
      </c>
      <c r="AQ8" s="37" t="s">
        <v>54</v>
      </c>
      <c r="AR8" s="37">
        <v>-30</v>
      </c>
      <c r="AS8" s="37">
        <v>15660</v>
      </c>
      <c r="AT8" s="37" t="s">
        <v>54</v>
      </c>
      <c r="AU8" s="37" t="s">
        <v>54</v>
      </c>
      <c r="AV8" s="37">
        <v>20190610</v>
      </c>
      <c r="AW8" s="37" t="s">
        <v>132</v>
      </c>
      <c r="AX8" s="37" t="s">
        <v>54</v>
      </c>
      <c r="AY8" s="37" t="s">
        <v>54</v>
      </c>
    </row>
    <row r="9" spans="1:51" x14ac:dyDescent="0.25">
      <c r="A9" s="37" t="s">
        <v>119</v>
      </c>
      <c r="B9" s="37" t="s">
        <v>148</v>
      </c>
      <c r="C9" s="37">
        <v>20190627</v>
      </c>
      <c r="D9" s="37">
        <v>20190627</v>
      </c>
      <c r="E9" s="37" t="s">
        <v>113</v>
      </c>
      <c r="F9" s="37">
        <v>3</v>
      </c>
      <c r="G9" s="37" t="s">
        <v>121</v>
      </c>
      <c r="H9" s="37" t="s">
        <v>149</v>
      </c>
      <c r="I9" s="37" t="s">
        <v>123</v>
      </c>
      <c r="J9" s="37" t="s">
        <v>136</v>
      </c>
      <c r="K9" s="37">
        <v>-30</v>
      </c>
      <c r="L9" s="37">
        <v>42800</v>
      </c>
      <c r="M9" s="37">
        <v>10.664300000000001</v>
      </c>
      <c r="N9" s="37" t="s">
        <v>66</v>
      </c>
      <c r="O9" s="37" t="s">
        <v>72</v>
      </c>
      <c r="P9" s="37" t="s">
        <v>59</v>
      </c>
      <c r="Q9" s="37" t="s">
        <v>126</v>
      </c>
      <c r="R9" s="37" t="s">
        <v>129</v>
      </c>
      <c r="S9" s="37" t="s">
        <v>129</v>
      </c>
      <c r="T9" s="37" t="s">
        <v>129</v>
      </c>
      <c r="U9" s="37">
        <v>1091</v>
      </c>
      <c r="V9" s="37" t="s">
        <v>130</v>
      </c>
      <c r="W9" s="37" t="s">
        <v>150</v>
      </c>
      <c r="X9" s="37" t="s">
        <v>150</v>
      </c>
      <c r="Y9" s="37" t="s">
        <v>151</v>
      </c>
      <c r="Z9" s="37" t="s">
        <v>151</v>
      </c>
      <c r="AA9" s="37">
        <v>47</v>
      </c>
      <c r="AB9" s="37">
        <v>94.8</v>
      </c>
      <c r="AC9" s="37">
        <v>97.5</v>
      </c>
      <c r="AD9" s="37">
        <v>98.2</v>
      </c>
      <c r="AE9" s="37">
        <v>40</v>
      </c>
      <c r="AF9" s="37">
        <v>40</v>
      </c>
      <c r="AG9" s="37">
        <v>9</v>
      </c>
      <c r="AH9" s="37">
        <v>4.5</v>
      </c>
      <c r="AI9" s="37">
        <v>4.5</v>
      </c>
      <c r="AJ9" s="37" t="s">
        <v>57</v>
      </c>
      <c r="AK9" s="37">
        <v>60.41</v>
      </c>
      <c r="AL9" s="37">
        <v>111.2</v>
      </c>
      <c r="AM9" s="37" t="s">
        <v>54</v>
      </c>
      <c r="AN9" s="37" t="s">
        <v>54</v>
      </c>
      <c r="AO9" s="37">
        <v>84.1</v>
      </c>
      <c r="AP9" s="37" t="s">
        <v>54</v>
      </c>
      <c r="AQ9" s="37" t="s">
        <v>54</v>
      </c>
      <c r="AR9" s="37">
        <v>-30</v>
      </c>
      <c r="AS9" s="37">
        <v>16412</v>
      </c>
      <c r="AT9" s="37" t="s">
        <v>54</v>
      </c>
      <c r="AU9" s="37" t="s">
        <v>54</v>
      </c>
      <c r="AV9" s="37">
        <v>20190708</v>
      </c>
      <c r="AW9" s="37" t="s">
        <v>132</v>
      </c>
      <c r="AX9" s="37" t="s">
        <v>54</v>
      </c>
      <c r="AY9" s="37" t="s">
        <v>54</v>
      </c>
    </row>
    <row r="10" spans="1:51" x14ac:dyDescent="0.25">
      <c r="A10" s="37" t="s">
        <v>119</v>
      </c>
      <c r="B10" s="37" t="s">
        <v>152</v>
      </c>
      <c r="C10" s="37">
        <v>20190630</v>
      </c>
      <c r="D10" s="37">
        <v>20190630</v>
      </c>
      <c r="E10" s="37" t="s">
        <v>71</v>
      </c>
      <c r="F10" s="37">
        <v>1</v>
      </c>
      <c r="G10" s="37" t="s">
        <v>153</v>
      </c>
      <c r="H10" s="37" t="s">
        <v>154</v>
      </c>
      <c r="I10" s="37" t="s">
        <v>123</v>
      </c>
      <c r="J10" s="37" t="s">
        <v>136</v>
      </c>
      <c r="K10" s="37">
        <v>-30</v>
      </c>
      <c r="L10" s="37">
        <v>58000</v>
      </c>
      <c r="M10" s="37">
        <v>10.9682</v>
      </c>
      <c r="N10" s="37" t="s">
        <v>66</v>
      </c>
      <c r="O10" s="37" t="s">
        <v>72</v>
      </c>
      <c r="P10" s="37" t="s">
        <v>59</v>
      </c>
      <c r="Q10" s="37" t="s">
        <v>126</v>
      </c>
      <c r="R10" s="37" t="s">
        <v>129</v>
      </c>
      <c r="S10" s="37" t="s">
        <v>129</v>
      </c>
      <c r="T10" s="37" t="s">
        <v>129</v>
      </c>
      <c r="U10" s="37">
        <v>1277</v>
      </c>
      <c r="V10" s="37" t="s">
        <v>130</v>
      </c>
      <c r="W10" s="37" t="s">
        <v>155</v>
      </c>
      <c r="X10" s="37" t="s">
        <v>155</v>
      </c>
      <c r="Y10" s="37">
        <v>103</v>
      </c>
      <c r="Z10" s="37">
        <v>103</v>
      </c>
      <c r="AA10" s="37">
        <v>49</v>
      </c>
      <c r="AB10" s="37">
        <v>98.7</v>
      </c>
      <c r="AC10" s="37">
        <v>94</v>
      </c>
      <c r="AD10" s="37">
        <v>92</v>
      </c>
      <c r="AE10" s="37">
        <v>39</v>
      </c>
      <c r="AF10" s="37">
        <v>39</v>
      </c>
      <c r="AG10" s="37">
        <v>9.5</v>
      </c>
      <c r="AH10" s="37">
        <v>2</v>
      </c>
      <c r="AI10" s="37">
        <v>2</v>
      </c>
      <c r="AJ10" s="37" t="s">
        <v>58</v>
      </c>
      <c r="AK10" s="37">
        <v>60.52</v>
      </c>
      <c r="AL10" s="37">
        <v>136.4</v>
      </c>
      <c r="AM10" s="37" t="s">
        <v>54</v>
      </c>
      <c r="AN10" s="37" t="s">
        <v>54</v>
      </c>
      <c r="AO10" s="37">
        <v>125.4</v>
      </c>
      <c r="AP10" s="37" t="s">
        <v>54</v>
      </c>
      <c r="AQ10" s="37" t="s">
        <v>54</v>
      </c>
      <c r="AR10" s="37">
        <v>-30</v>
      </c>
      <c r="AS10" s="37">
        <v>16800</v>
      </c>
      <c r="AT10" s="37" t="s">
        <v>54</v>
      </c>
      <c r="AU10" s="37" t="s">
        <v>54</v>
      </c>
      <c r="AV10" s="37">
        <v>20190709</v>
      </c>
      <c r="AW10" s="37" t="s">
        <v>132</v>
      </c>
      <c r="AX10" s="37" t="s">
        <v>54</v>
      </c>
      <c r="AY10" s="37" t="s">
        <v>54</v>
      </c>
    </row>
    <row r="11" spans="1:51" x14ac:dyDescent="0.25">
      <c r="A11" s="37" t="s">
        <v>119</v>
      </c>
      <c r="B11" s="37" t="s">
        <v>156</v>
      </c>
      <c r="C11" s="37">
        <v>20190717</v>
      </c>
      <c r="D11" s="37">
        <v>20190717</v>
      </c>
      <c r="E11" s="37" t="s">
        <v>74</v>
      </c>
      <c r="F11" s="37">
        <v>6</v>
      </c>
      <c r="G11" s="37" t="s">
        <v>153</v>
      </c>
      <c r="H11" s="37" t="s">
        <v>157</v>
      </c>
      <c r="I11" s="37" t="s">
        <v>123</v>
      </c>
      <c r="J11" s="37" t="s">
        <v>136</v>
      </c>
      <c r="K11" s="37">
        <v>-30</v>
      </c>
      <c r="L11" s="37">
        <v>51800</v>
      </c>
      <c r="M11" s="37">
        <v>10.8551</v>
      </c>
      <c r="N11" s="37" t="s">
        <v>66</v>
      </c>
      <c r="O11" s="37" t="s">
        <v>72</v>
      </c>
      <c r="P11" s="37" t="s">
        <v>59</v>
      </c>
      <c r="Q11" s="37" t="s">
        <v>126</v>
      </c>
      <c r="R11" s="37" t="s">
        <v>129</v>
      </c>
      <c r="S11" s="37" t="s">
        <v>129</v>
      </c>
      <c r="T11" s="37" t="s">
        <v>129</v>
      </c>
      <c r="U11" s="37">
        <v>545</v>
      </c>
      <c r="V11" s="37" t="s">
        <v>130</v>
      </c>
      <c r="W11" s="37" t="s">
        <v>158</v>
      </c>
      <c r="X11" s="37" t="s">
        <v>158</v>
      </c>
      <c r="Y11" s="37">
        <v>602</v>
      </c>
      <c r="Z11" s="37">
        <v>602</v>
      </c>
      <c r="AA11" s="37">
        <v>44</v>
      </c>
      <c r="AB11" s="37">
        <v>87.3</v>
      </c>
      <c r="AC11" s="37">
        <v>95</v>
      </c>
      <c r="AD11" s="37">
        <v>95</v>
      </c>
      <c r="AE11" s="37">
        <v>39</v>
      </c>
      <c r="AF11" s="37">
        <v>39</v>
      </c>
      <c r="AG11" s="37">
        <v>9.5</v>
      </c>
      <c r="AH11" s="37">
        <v>1.5</v>
      </c>
      <c r="AI11" s="37">
        <v>1.5</v>
      </c>
      <c r="AJ11" s="37" t="s">
        <v>58</v>
      </c>
      <c r="AK11" s="37">
        <v>60.52</v>
      </c>
      <c r="AL11" s="37">
        <v>120.7</v>
      </c>
      <c r="AM11" s="37" t="s">
        <v>54</v>
      </c>
      <c r="AN11" s="37" t="s">
        <v>54</v>
      </c>
      <c r="AO11" s="37">
        <v>99.4</v>
      </c>
      <c r="AP11" s="37" t="s">
        <v>54</v>
      </c>
      <c r="AQ11" s="37" t="s">
        <v>54</v>
      </c>
      <c r="AR11" s="37">
        <v>-30</v>
      </c>
      <c r="AS11" s="37">
        <v>16360</v>
      </c>
      <c r="AT11" s="37" t="s">
        <v>54</v>
      </c>
      <c r="AU11" s="37" t="s">
        <v>54</v>
      </c>
      <c r="AV11" s="37">
        <v>20190725</v>
      </c>
      <c r="AW11" s="37" t="s">
        <v>132</v>
      </c>
      <c r="AX11" s="37" t="s">
        <v>54</v>
      </c>
      <c r="AY11" s="37" t="s">
        <v>54</v>
      </c>
    </row>
    <row r="12" spans="1:51" x14ac:dyDescent="0.25">
      <c r="A12" s="37" t="s">
        <v>119</v>
      </c>
      <c r="B12" s="37" t="s">
        <v>159</v>
      </c>
      <c r="C12" s="37">
        <v>20190816</v>
      </c>
      <c r="D12" s="37">
        <v>20190816</v>
      </c>
      <c r="E12" s="37" t="s">
        <v>74</v>
      </c>
      <c r="F12" s="37">
        <v>3</v>
      </c>
      <c r="G12" s="37" t="s">
        <v>153</v>
      </c>
      <c r="H12" s="37" t="s">
        <v>160</v>
      </c>
      <c r="I12" s="37" t="s">
        <v>123</v>
      </c>
      <c r="J12" s="37" t="s">
        <v>136</v>
      </c>
      <c r="K12" s="37">
        <v>-30</v>
      </c>
      <c r="L12" s="37">
        <v>45900</v>
      </c>
      <c r="M12" s="37">
        <v>10.7342</v>
      </c>
      <c r="N12" s="37" t="s">
        <v>66</v>
      </c>
      <c r="O12" s="37" t="s">
        <v>72</v>
      </c>
      <c r="P12" s="37" t="s">
        <v>59</v>
      </c>
      <c r="Q12" s="37" t="s">
        <v>126</v>
      </c>
      <c r="R12" s="37" t="s">
        <v>129</v>
      </c>
      <c r="S12" s="37" t="s">
        <v>129</v>
      </c>
      <c r="T12" s="37" t="s">
        <v>129</v>
      </c>
      <c r="U12" s="37">
        <v>1252</v>
      </c>
      <c r="V12" s="37" t="s">
        <v>130</v>
      </c>
      <c r="W12" s="37" t="s">
        <v>161</v>
      </c>
      <c r="X12" s="37" t="s">
        <v>161</v>
      </c>
      <c r="Y12" s="37">
        <v>303</v>
      </c>
      <c r="Z12" s="37">
        <v>303</v>
      </c>
      <c r="AA12" s="37">
        <v>41</v>
      </c>
      <c r="AB12" s="37">
        <v>82.4</v>
      </c>
      <c r="AC12" s="37">
        <v>90</v>
      </c>
      <c r="AD12" s="37">
        <v>90</v>
      </c>
      <c r="AE12" s="37">
        <v>38</v>
      </c>
      <c r="AF12" s="37">
        <v>38</v>
      </c>
      <c r="AG12" s="37">
        <v>9.5</v>
      </c>
      <c r="AH12" s="37">
        <v>2.25</v>
      </c>
      <c r="AI12" s="37">
        <v>2.25</v>
      </c>
      <c r="AJ12" s="37" t="s">
        <v>58</v>
      </c>
      <c r="AK12" s="37">
        <v>60.54</v>
      </c>
      <c r="AL12" s="37">
        <v>135.6</v>
      </c>
      <c r="AM12" s="37" t="s">
        <v>54</v>
      </c>
      <c r="AN12" s="37" t="s">
        <v>54</v>
      </c>
      <c r="AO12" s="37">
        <v>124</v>
      </c>
      <c r="AP12" s="37" t="s">
        <v>54</v>
      </c>
      <c r="AQ12" s="37" t="s">
        <v>54</v>
      </c>
      <c r="AR12" s="37">
        <v>-30</v>
      </c>
      <c r="AS12" s="37">
        <v>12500</v>
      </c>
      <c r="AT12" s="37" t="s">
        <v>54</v>
      </c>
      <c r="AU12" s="37" t="s">
        <v>54</v>
      </c>
      <c r="AV12" s="37">
        <v>20190903</v>
      </c>
      <c r="AW12" s="37" t="s">
        <v>132</v>
      </c>
      <c r="AX12" s="37" t="s">
        <v>54</v>
      </c>
      <c r="AY12" s="37" t="s">
        <v>54</v>
      </c>
    </row>
    <row r="13" spans="1:51" x14ac:dyDescent="0.25">
      <c r="A13" s="37" t="s">
        <v>119</v>
      </c>
      <c r="B13" s="37" t="s">
        <v>162</v>
      </c>
      <c r="C13" s="37">
        <v>20190822</v>
      </c>
      <c r="D13" s="37">
        <v>20190822</v>
      </c>
      <c r="E13" s="37" t="s">
        <v>114</v>
      </c>
      <c r="F13" s="37">
        <v>5</v>
      </c>
      <c r="G13" s="37" t="s">
        <v>121</v>
      </c>
      <c r="H13" s="37" t="s">
        <v>143</v>
      </c>
      <c r="I13" s="37" t="s">
        <v>123</v>
      </c>
      <c r="J13" s="37" t="s">
        <v>136</v>
      </c>
      <c r="K13" s="37">
        <v>-30</v>
      </c>
      <c r="L13" s="37">
        <v>42000</v>
      </c>
      <c r="M13" s="37">
        <v>10.6454</v>
      </c>
      <c r="N13" s="37" t="s">
        <v>66</v>
      </c>
      <c r="O13" s="37" t="s">
        <v>72</v>
      </c>
      <c r="P13" s="37" t="s">
        <v>59</v>
      </c>
      <c r="Q13" s="37" t="s">
        <v>126</v>
      </c>
      <c r="R13" s="37" t="s">
        <v>129</v>
      </c>
      <c r="S13" s="37" t="s">
        <v>129</v>
      </c>
      <c r="T13" s="37" t="s">
        <v>129</v>
      </c>
      <c r="U13" s="37">
        <v>902</v>
      </c>
      <c r="V13" s="37" t="s">
        <v>130</v>
      </c>
      <c r="W13" s="37" t="s">
        <v>144</v>
      </c>
      <c r="X13" s="37" t="s">
        <v>144</v>
      </c>
      <c r="Y13" s="37" t="s">
        <v>145</v>
      </c>
      <c r="Z13" s="37" t="s">
        <v>145</v>
      </c>
      <c r="AA13" s="37">
        <v>44</v>
      </c>
      <c r="AB13" s="37">
        <v>88.8</v>
      </c>
      <c r="AC13" s="37">
        <v>78.599999999999994</v>
      </c>
      <c r="AD13" s="37">
        <v>77.900000000000006</v>
      </c>
      <c r="AE13" s="37">
        <v>41</v>
      </c>
      <c r="AF13" s="37">
        <v>41</v>
      </c>
      <c r="AG13" s="37">
        <v>9</v>
      </c>
      <c r="AH13" s="37">
        <v>1.5</v>
      </c>
      <c r="AI13" s="37">
        <v>1.5</v>
      </c>
      <c r="AJ13" s="37" t="s">
        <v>58</v>
      </c>
      <c r="AK13" s="37">
        <v>60.55</v>
      </c>
      <c r="AL13" s="37">
        <v>104.4</v>
      </c>
      <c r="AM13" s="37" t="s">
        <v>54</v>
      </c>
      <c r="AN13" s="37" t="s">
        <v>54</v>
      </c>
      <c r="AO13" s="37">
        <v>72.400000000000006</v>
      </c>
      <c r="AP13" s="37" t="s">
        <v>54</v>
      </c>
      <c r="AQ13" s="37" t="s">
        <v>54</v>
      </c>
      <c r="AR13" s="37">
        <v>-30</v>
      </c>
      <c r="AS13" s="37">
        <v>16704</v>
      </c>
      <c r="AT13" s="37" t="s">
        <v>54</v>
      </c>
      <c r="AU13" s="37" t="s">
        <v>54</v>
      </c>
      <c r="AV13" s="37">
        <v>20190829</v>
      </c>
      <c r="AW13" s="37" t="s">
        <v>132</v>
      </c>
      <c r="AX13" s="37" t="s">
        <v>54</v>
      </c>
      <c r="AY13" s="37" t="s">
        <v>54</v>
      </c>
    </row>
    <row r="14" spans="1:51" x14ac:dyDescent="0.25">
      <c r="A14" s="37" t="s">
        <v>119</v>
      </c>
      <c r="B14" s="37" t="s">
        <v>163</v>
      </c>
      <c r="C14" s="37">
        <v>20190925</v>
      </c>
      <c r="D14" s="37">
        <v>20190925</v>
      </c>
      <c r="E14" s="37" t="s">
        <v>115</v>
      </c>
      <c r="F14" s="37">
        <v>2</v>
      </c>
      <c r="G14" s="37" t="s">
        <v>56</v>
      </c>
      <c r="H14" s="37" t="s">
        <v>164</v>
      </c>
      <c r="I14" s="37" t="s">
        <v>123</v>
      </c>
      <c r="J14" s="37" t="s">
        <v>136</v>
      </c>
      <c r="K14" s="37">
        <v>-30</v>
      </c>
      <c r="L14" s="37">
        <v>60000</v>
      </c>
      <c r="M14" s="37">
        <v>11.0021</v>
      </c>
      <c r="N14" s="37" t="s">
        <v>66</v>
      </c>
      <c r="O14" s="37" t="s">
        <v>72</v>
      </c>
      <c r="P14" s="37" t="s">
        <v>59</v>
      </c>
      <c r="Q14" s="37" t="s">
        <v>126</v>
      </c>
      <c r="R14" s="37" t="s">
        <v>129</v>
      </c>
      <c r="S14" s="37" t="s">
        <v>129</v>
      </c>
      <c r="T14" s="37" t="s">
        <v>129</v>
      </c>
      <c r="U14" s="37">
        <v>62</v>
      </c>
      <c r="V14" s="37" t="s">
        <v>130</v>
      </c>
      <c r="W14" s="37">
        <v>169418632</v>
      </c>
      <c r="X14" s="37">
        <v>169418632</v>
      </c>
      <c r="Y14" s="37">
        <v>2</v>
      </c>
      <c r="Z14" s="37">
        <v>2</v>
      </c>
      <c r="AA14" s="37">
        <v>51</v>
      </c>
      <c r="AB14" s="37">
        <v>101.1</v>
      </c>
      <c r="AC14" s="37">
        <v>96.5</v>
      </c>
      <c r="AD14" s="37">
        <v>96.5</v>
      </c>
      <c r="AE14" s="37">
        <v>34</v>
      </c>
      <c r="AF14" s="37">
        <v>34</v>
      </c>
      <c r="AG14" s="37">
        <v>9</v>
      </c>
      <c r="AH14" s="37">
        <v>6.5</v>
      </c>
      <c r="AI14" s="37">
        <v>6.5</v>
      </c>
      <c r="AJ14" s="37" t="s">
        <v>58</v>
      </c>
      <c r="AK14" s="37">
        <v>60.56</v>
      </c>
      <c r="AL14" s="37">
        <v>135.30000000000001</v>
      </c>
      <c r="AM14" s="37" t="s">
        <v>54</v>
      </c>
      <c r="AN14" s="37" t="s">
        <v>54</v>
      </c>
      <c r="AO14" s="37">
        <v>123.4</v>
      </c>
      <c r="AP14" s="37" t="s">
        <v>54</v>
      </c>
      <c r="AQ14" s="37" t="s">
        <v>54</v>
      </c>
      <c r="AR14" s="37">
        <v>-30</v>
      </c>
      <c r="AS14" s="37">
        <v>19110</v>
      </c>
      <c r="AT14" s="37" t="s">
        <v>54</v>
      </c>
      <c r="AU14" s="37" t="s">
        <v>54</v>
      </c>
      <c r="AV14" s="37">
        <v>20191001</v>
      </c>
      <c r="AW14" s="37" t="s">
        <v>132</v>
      </c>
      <c r="AX14" s="37" t="s">
        <v>54</v>
      </c>
      <c r="AY14" s="37" t="s">
        <v>54</v>
      </c>
    </row>
    <row r="15" spans="1:51" x14ac:dyDescent="0.25">
      <c r="A15" s="37" t="s">
        <v>119</v>
      </c>
      <c r="B15" s="37" t="s">
        <v>165</v>
      </c>
      <c r="C15" s="37">
        <v>20200102</v>
      </c>
      <c r="D15" s="37">
        <v>20200102</v>
      </c>
      <c r="E15" s="37" t="s">
        <v>166</v>
      </c>
      <c r="F15" s="37">
        <v>7</v>
      </c>
      <c r="G15" s="37" t="s">
        <v>153</v>
      </c>
      <c r="H15" s="37" t="s">
        <v>167</v>
      </c>
      <c r="I15" s="37" t="s">
        <v>123</v>
      </c>
      <c r="J15" s="37" t="s">
        <v>136</v>
      </c>
      <c r="K15" s="37">
        <v>-30</v>
      </c>
      <c r="L15" s="37">
        <v>52800</v>
      </c>
      <c r="M15" s="37">
        <v>10.8743</v>
      </c>
      <c r="N15" s="37">
        <v>0.247</v>
      </c>
      <c r="O15" s="37" t="s">
        <v>51</v>
      </c>
      <c r="P15" s="37" t="s">
        <v>52</v>
      </c>
      <c r="Q15" s="37" t="s">
        <v>60</v>
      </c>
      <c r="R15" s="37" t="s">
        <v>64</v>
      </c>
      <c r="S15" s="37" t="s">
        <v>168</v>
      </c>
      <c r="T15" s="37" t="s">
        <v>129</v>
      </c>
      <c r="U15" s="37">
        <v>700</v>
      </c>
      <c r="V15" s="37" t="s">
        <v>130</v>
      </c>
      <c r="W15" s="37" t="s">
        <v>169</v>
      </c>
      <c r="X15" s="37" t="s">
        <v>169</v>
      </c>
      <c r="Y15" s="37">
        <v>704</v>
      </c>
      <c r="Z15" s="37">
        <v>704</v>
      </c>
      <c r="AA15" s="37">
        <v>43</v>
      </c>
      <c r="AB15" s="37">
        <v>86.9</v>
      </c>
      <c r="AC15" s="37">
        <v>95</v>
      </c>
      <c r="AD15" s="37">
        <v>98</v>
      </c>
      <c r="AE15" s="37">
        <v>39</v>
      </c>
      <c r="AF15" s="37">
        <v>39</v>
      </c>
      <c r="AG15" s="37">
        <v>9.5</v>
      </c>
      <c r="AH15" s="37">
        <v>2</v>
      </c>
      <c r="AI15" s="37">
        <v>2</v>
      </c>
      <c r="AJ15" s="37" t="s">
        <v>58</v>
      </c>
      <c r="AK15" s="37">
        <v>60.47</v>
      </c>
      <c r="AL15" s="37">
        <v>112</v>
      </c>
      <c r="AM15" s="37" t="s">
        <v>54</v>
      </c>
      <c r="AN15" s="37" t="s">
        <v>54</v>
      </c>
      <c r="AO15" s="37">
        <v>85.2</v>
      </c>
      <c r="AP15" s="37" t="s">
        <v>54</v>
      </c>
      <c r="AQ15" s="37" t="s">
        <v>54</v>
      </c>
      <c r="AR15" s="37">
        <v>-30</v>
      </c>
      <c r="AS15" s="37">
        <v>16300</v>
      </c>
      <c r="AT15" s="37" t="s">
        <v>54</v>
      </c>
      <c r="AU15" s="37" t="s">
        <v>54</v>
      </c>
      <c r="AV15" s="37">
        <v>20200106</v>
      </c>
      <c r="AW15" s="37">
        <v>20200221</v>
      </c>
      <c r="AX15" s="37">
        <v>10.841100000000001</v>
      </c>
      <c r="AY15" s="37">
        <v>0.13420000000000001</v>
      </c>
    </row>
    <row r="16" spans="1:51" x14ac:dyDescent="0.25">
      <c r="A16" s="37" t="s">
        <v>119</v>
      </c>
      <c r="B16" s="37" t="s">
        <v>170</v>
      </c>
      <c r="C16" s="37">
        <v>20200415</v>
      </c>
      <c r="D16" s="37">
        <v>20200415</v>
      </c>
      <c r="E16" s="37" t="s">
        <v>171</v>
      </c>
      <c r="F16" s="37" t="s">
        <v>139</v>
      </c>
      <c r="G16" s="37" t="s">
        <v>134</v>
      </c>
      <c r="H16" s="37" t="s">
        <v>140</v>
      </c>
      <c r="I16" s="37" t="s">
        <v>123</v>
      </c>
      <c r="J16" s="37" t="s">
        <v>136</v>
      </c>
      <c r="K16" s="37">
        <v>-30</v>
      </c>
      <c r="L16" s="37">
        <v>34700</v>
      </c>
      <c r="M16" s="37">
        <v>10.454499999999999</v>
      </c>
      <c r="N16" s="37">
        <v>-2.8809999999999998</v>
      </c>
      <c r="O16" s="37" t="s">
        <v>73</v>
      </c>
      <c r="P16" s="37" t="s">
        <v>52</v>
      </c>
      <c r="Q16" s="37" t="s">
        <v>172</v>
      </c>
      <c r="R16" s="37" t="s">
        <v>173</v>
      </c>
      <c r="S16" s="37" t="s">
        <v>129</v>
      </c>
      <c r="T16" s="37" t="s">
        <v>129</v>
      </c>
      <c r="U16" s="37">
        <v>445</v>
      </c>
      <c r="V16" s="37" t="s">
        <v>130</v>
      </c>
      <c r="W16" s="37">
        <v>31400000258</v>
      </c>
      <c r="X16" s="37">
        <v>31400000258</v>
      </c>
      <c r="Y16" s="37">
        <v>12</v>
      </c>
      <c r="Z16" s="37">
        <v>12</v>
      </c>
      <c r="AA16" s="37">
        <v>43</v>
      </c>
      <c r="AB16" s="37">
        <v>86.2</v>
      </c>
      <c r="AC16" s="37">
        <v>98.2</v>
      </c>
      <c r="AD16" s="37">
        <v>96.5</v>
      </c>
      <c r="AE16" s="37">
        <v>40</v>
      </c>
      <c r="AF16" s="37">
        <v>40</v>
      </c>
      <c r="AG16" s="37">
        <v>8</v>
      </c>
      <c r="AH16" s="37">
        <v>0</v>
      </c>
      <c r="AI16" s="37">
        <v>0</v>
      </c>
      <c r="AJ16" s="37" t="s">
        <v>58</v>
      </c>
      <c r="AK16" s="37">
        <v>60.43</v>
      </c>
      <c r="AL16" s="37">
        <v>96.88</v>
      </c>
      <c r="AM16" s="37" t="s">
        <v>54</v>
      </c>
      <c r="AN16" s="37" t="s">
        <v>54</v>
      </c>
      <c r="AO16" s="37">
        <v>60.3</v>
      </c>
      <c r="AP16" s="37" t="s">
        <v>54</v>
      </c>
      <c r="AQ16" s="37" t="s">
        <v>54</v>
      </c>
      <c r="AR16" s="37">
        <v>-30</v>
      </c>
      <c r="AS16" s="37">
        <v>16706</v>
      </c>
      <c r="AT16" s="37" t="s">
        <v>54</v>
      </c>
      <c r="AU16" s="37" t="s">
        <v>54</v>
      </c>
      <c r="AV16" s="37">
        <v>20200417</v>
      </c>
      <c r="AW16" s="37" t="s">
        <v>132</v>
      </c>
      <c r="AX16" s="37">
        <v>10.841100000000001</v>
      </c>
      <c r="AY16" s="37">
        <v>0.13420000000000001</v>
      </c>
    </row>
    <row r="17" spans="1:51" x14ac:dyDescent="0.25">
      <c r="A17" s="37" t="s">
        <v>119</v>
      </c>
      <c r="B17" s="37" t="s">
        <v>174</v>
      </c>
      <c r="C17" s="37">
        <v>20200429</v>
      </c>
      <c r="D17" s="37">
        <v>20200429</v>
      </c>
      <c r="E17" s="37" t="s">
        <v>175</v>
      </c>
      <c r="F17" s="37">
        <v>2</v>
      </c>
      <c r="G17" s="37" t="s">
        <v>134</v>
      </c>
      <c r="H17" s="37" t="s">
        <v>135</v>
      </c>
      <c r="I17" s="37" t="s">
        <v>123</v>
      </c>
      <c r="J17" s="37" t="s">
        <v>136</v>
      </c>
      <c r="K17" s="37">
        <v>-30</v>
      </c>
      <c r="L17" s="37">
        <v>45400</v>
      </c>
      <c r="M17" s="37">
        <v>10.7233</v>
      </c>
      <c r="N17" s="37">
        <v>-0.878</v>
      </c>
      <c r="O17" s="37" t="s">
        <v>51</v>
      </c>
      <c r="P17" s="37" t="s">
        <v>52</v>
      </c>
      <c r="Q17" s="37" t="s">
        <v>129</v>
      </c>
      <c r="R17" s="37" t="s">
        <v>129</v>
      </c>
      <c r="S17" s="37" t="s">
        <v>129</v>
      </c>
      <c r="T17" s="37" t="s">
        <v>129</v>
      </c>
      <c r="U17" s="37">
        <v>1158</v>
      </c>
      <c r="V17" s="37" t="s">
        <v>130</v>
      </c>
      <c r="W17" s="37">
        <v>31300000801</v>
      </c>
      <c r="X17" s="37">
        <v>31300000801</v>
      </c>
      <c r="Y17" s="37">
        <v>11</v>
      </c>
      <c r="Z17" s="37">
        <v>11</v>
      </c>
      <c r="AA17" s="37">
        <v>46</v>
      </c>
      <c r="AB17" s="37">
        <v>92.7</v>
      </c>
      <c r="AC17" s="37">
        <v>96.5</v>
      </c>
      <c r="AD17" s="37">
        <v>94.8</v>
      </c>
      <c r="AE17" s="37">
        <v>40</v>
      </c>
      <c r="AF17" s="37">
        <v>40</v>
      </c>
      <c r="AG17" s="37">
        <v>8</v>
      </c>
      <c r="AH17" s="37">
        <v>0</v>
      </c>
      <c r="AI17" s="37">
        <v>0</v>
      </c>
      <c r="AJ17" s="37" t="s">
        <v>58</v>
      </c>
      <c r="AK17" s="37">
        <v>60.41</v>
      </c>
      <c r="AL17" s="37">
        <v>112.7</v>
      </c>
      <c r="AM17" s="37" t="s">
        <v>54</v>
      </c>
      <c r="AN17" s="37" t="s">
        <v>54</v>
      </c>
      <c r="AO17" s="37">
        <v>86.6</v>
      </c>
      <c r="AP17" s="37" t="s">
        <v>54</v>
      </c>
      <c r="AQ17" s="37" t="s">
        <v>54</v>
      </c>
      <c r="AR17" s="37">
        <v>-30</v>
      </c>
      <c r="AS17" s="37">
        <v>18054</v>
      </c>
      <c r="AT17" s="37" t="s">
        <v>54</v>
      </c>
      <c r="AU17" s="37" t="s">
        <v>54</v>
      </c>
      <c r="AV17" s="37">
        <v>20200501</v>
      </c>
      <c r="AW17" s="37">
        <v>20200618</v>
      </c>
      <c r="AX17" s="37">
        <v>10.841100000000001</v>
      </c>
      <c r="AY17" s="37">
        <v>0.13420000000000001</v>
      </c>
    </row>
    <row r="18" spans="1:51" x14ac:dyDescent="0.25">
      <c r="A18" s="37" t="s">
        <v>119</v>
      </c>
      <c r="B18" s="37" t="s">
        <v>176</v>
      </c>
      <c r="C18" s="37">
        <v>20200529</v>
      </c>
      <c r="D18" s="37">
        <v>20200529</v>
      </c>
      <c r="E18" s="37" t="s">
        <v>115</v>
      </c>
      <c r="F18" s="37">
        <v>9</v>
      </c>
      <c r="G18" s="37" t="s">
        <v>153</v>
      </c>
      <c r="H18" s="37" t="s">
        <v>177</v>
      </c>
      <c r="I18" s="37" t="s">
        <v>123</v>
      </c>
      <c r="J18" s="37" t="s">
        <v>136</v>
      </c>
      <c r="K18" s="37">
        <v>-30</v>
      </c>
      <c r="L18" s="37">
        <v>44000</v>
      </c>
      <c r="M18" s="37">
        <v>10.6919</v>
      </c>
      <c r="N18" s="37">
        <v>-1.111</v>
      </c>
      <c r="O18" s="37" t="s">
        <v>51</v>
      </c>
      <c r="P18" s="37" t="s">
        <v>52</v>
      </c>
      <c r="Q18" s="37" t="s">
        <v>60</v>
      </c>
      <c r="R18" s="37" t="s">
        <v>64</v>
      </c>
      <c r="S18" s="37" t="s">
        <v>129</v>
      </c>
      <c r="T18" s="37" t="s">
        <v>168</v>
      </c>
      <c r="U18" s="37">
        <v>215</v>
      </c>
      <c r="V18" s="37" t="s">
        <v>130</v>
      </c>
      <c r="W18" s="37">
        <v>24417</v>
      </c>
      <c r="X18" s="37" t="s">
        <v>178</v>
      </c>
      <c r="Y18" s="37">
        <v>903</v>
      </c>
      <c r="Z18" s="37">
        <v>903</v>
      </c>
      <c r="AA18" s="37">
        <v>42</v>
      </c>
      <c r="AB18" s="37">
        <v>84.2</v>
      </c>
      <c r="AC18" s="37">
        <v>96</v>
      </c>
      <c r="AD18" s="37">
        <v>96</v>
      </c>
      <c r="AE18" s="37">
        <v>39</v>
      </c>
      <c r="AF18" s="37">
        <v>39</v>
      </c>
      <c r="AG18" s="37">
        <v>9.5</v>
      </c>
      <c r="AH18" s="37">
        <v>2.5</v>
      </c>
      <c r="AI18" s="37">
        <v>2.5</v>
      </c>
      <c r="AJ18" s="37" t="s">
        <v>58</v>
      </c>
      <c r="AK18" s="37">
        <v>60.25</v>
      </c>
      <c r="AL18" s="37">
        <v>107.5</v>
      </c>
      <c r="AM18" s="37" t="s">
        <v>54</v>
      </c>
      <c r="AN18" s="37" t="s">
        <v>54</v>
      </c>
      <c r="AO18" s="37">
        <v>78.400000000000006</v>
      </c>
      <c r="AP18" s="37" t="s">
        <v>54</v>
      </c>
      <c r="AQ18" s="37" t="s">
        <v>54</v>
      </c>
      <c r="AR18" s="37">
        <v>-30</v>
      </c>
      <c r="AS18" s="37">
        <v>15900</v>
      </c>
      <c r="AT18" s="37" t="s">
        <v>54</v>
      </c>
      <c r="AU18" s="37" t="s">
        <v>54</v>
      </c>
      <c r="AV18" s="37">
        <v>20200612</v>
      </c>
      <c r="AW18" s="37">
        <v>20200718</v>
      </c>
      <c r="AX18" s="37">
        <v>10.841100000000001</v>
      </c>
      <c r="AY18" s="37">
        <v>0.13420000000000001</v>
      </c>
    </row>
    <row r="19" spans="1:51" x14ac:dyDescent="0.25">
      <c r="A19" s="37" t="s">
        <v>119</v>
      </c>
      <c r="B19" s="37" t="s">
        <v>179</v>
      </c>
      <c r="C19" s="37">
        <v>20200628</v>
      </c>
      <c r="D19" s="37">
        <v>20200628</v>
      </c>
      <c r="E19" s="37" t="s">
        <v>180</v>
      </c>
      <c r="F19" s="37">
        <v>2</v>
      </c>
      <c r="G19" s="37" t="s">
        <v>153</v>
      </c>
      <c r="H19" s="37" t="s">
        <v>181</v>
      </c>
      <c r="I19" s="37" t="s">
        <v>123</v>
      </c>
      <c r="J19" s="37" t="s">
        <v>136</v>
      </c>
      <c r="K19" s="37">
        <v>-30</v>
      </c>
      <c r="L19" s="37">
        <v>47000</v>
      </c>
      <c r="M19" s="37">
        <v>10.757899999999999</v>
      </c>
      <c r="N19" s="37">
        <v>-0.62</v>
      </c>
      <c r="O19" s="37" t="s">
        <v>51</v>
      </c>
      <c r="P19" s="37" t="s">
        <v>52</v>
      </c>
      <c r="Q19" s="37" t="s">
        <v>129</v>
      </c>
      <c r="R19" s="37" t="s">
        <v>129</v>
      </c>
      <c r="S19" s="37" t="s">
        <v>129</v>
      </c>
      <c r="T19" s="37" t="s">
        <v>129</v>
      </c>
      <c r="U19" s="37">
        <v>976</v>
      </c>
      <c r="V19" s="37" t="s">
        <v>130</v>
      </c>
      <c r="W19" s="37" t="s">
        <v>182</v>
      </c>
      <c r="X19" s="37" t="s">
        <v>182</v>
      </c>
      <c r="Y19" s="37">
        <v>203</v>
      </c>
      <c r="Z19" s="37">
        <v>203</v>
      </c>
      <c r="AA19" s="37">
        <v>42</v>
      </c>
      <c r="AB19" s="37">
        <v>84.7</v>
      </c>
      <c r="AC19" s="37">
        <v>96</v>
      </c>
      <c r="AD19" s="37">
        <v>96</v>
      </c>
      <c r="AE19" s="37">
        <v>39</v>
      </c>
      <c r="AF19" s="37">
        <v>39</v>
      </c>
      <c r="AG19" s="37">
        <v>9.5</v>
      </c>
      <c r="AH19" s="37">
        <v>2.75</v>
      </c>
      <c r="AI19" s="37">
        <v>2.75</v>
      </c>
      <c r="AJ19" s="37" t="s">
        <v>58</v>
      </c>
      <c r="AK19" s="37">
        <v>60.2</v>
      </c>
      <c r="AL19" s="37">
        <v>108.8</v>
      </c>
      <c r="AM19" s="37" t="s">
        <v>54</v>
      </c>
      <c r="AN19" s="37" t="s">
        <v>54</v>
      </c>
      <c r="AO19" s="37">
        <v>80.7</v>
      </c>
      <c r="AP19" s="37" t="s">
        <v>54</v>
      </c>
      <c r="AQ19" s="37" t="s">
        <v>54</v>
      </c>
      <c r="AR19" s="37">
        <v>-30</v>
      </c>
      <c r="AS19" s="37">
        <v>15200</v>
      </c>
      <c r="AT19" s="37" t="s">
        <v>54</v>
      </c>
      <c r="AU19" s="37" t="s">
        <v>54</v>
      </c>
      <c r="AV19" s="37">
        <v>20200727</v>
      </c>
      <c r="AW19" s="37">
        <v>20200817</v>
      </c>
      <c r="AX19" s="37">
        <v>10.841100000000001</v>
      </c>
      <c r="AY19" s="37">
        <v>0.13420000000000001</v>
      </c>
    </row>
    <row r="20" spans="1:51" hidden="1" x14ac:dyDescent="0.25">
      <c r="A20" s="37" t="s">
        <v>119</v>
      </c>
      <c r="B20" s="37" t="s">
        <v>183</v>
      </c>
      <c r="C20" s="37">
        <v>20200710</v>
      </c>
      <c r="D20" s="37">
        <v>20200710</v>
      </c>
      <c r="E20" s="37" t="s">
        <v>184</v>
      </c>
      <c r="F20" s="37">
        <v>12</v>
      </c>
      <c r="G20" s="37" t="s">
        <v>153</v>
      </c>
      <c r="H20" s="37" t="s">
        <v>185</v>
      </c>
      <c r="I20" s="37" t="s">
        <v>123</v>
      </c>
      <c r="J20" s="37" t="s">
        <v>136</v>
      </c>
      <c r="K20" s="37">
        <v>-30</v>
      </c>
      <c r="L20" s="37">
        <v>31600</v>
      </c>
      <c r="M20" s="37">
        <v>10.360900000000001</v>
      </c>
      <c r="N20" s="37">
        <v>-3.5779999999999998</v>
      </c>
      <c r="O20" s="37" t="s">
        <v>186</v>
      </c>
      <c r="P20" s="37" t="s">
        <v>59</v>
      </c>
      <c r="Q20" s="37" t="s">
        <v>187</v>
      </c>
      <c r="R20" s="37" t="s">
        <v>77</v>
      </c>
      <c r="S20" s="37" t="s">
        <v>172</v>
      </c>
      <c r="T20" s="37" t="s">
        <v>129</v>
      </c>
      <c r="U20" s="37">
        <v>4</v>
      </c>
      <c r="V20" s="37" t="s">
        <v>130</v>
      </c>
      <c r="W20" s="37">
        <v>24456</v>
      </c>
      <c r="X20" s="37" t="s">
        <v>188</v>
      </c>
      <c r="Y20" s="37">
        <v>120</v>
      </c>
      <c r="Z20" s="37" t="s">
        <v>188</v>
      </c>
      <c r="AA20" s="37">
        <v>40</v>
      </c>
      <c r="AB20" s="37">
        <v>80.8</v>
      </c>
      <c r="AC20" s="37">
        <v>93</v>
      </c>
      <c r="AD20" s="37">
        <v>93</v>
      </c>
      <c r="AE20" s="37">
        <v>39</v>
      </c>
      <c r="AF20" s="37">
        <v>0</v>
      </c>
      <c r="AG20" s="37">
        <v>9.5</v>
      </c>
      <c r="AH20" s="37">
        <v>0</v>
      </c>
      <c r="AI20" s="37">
        <v>2.63</v>
      </c>
      <c r="AJ20" s="37" t="s">
        <v>58</v>
      </c>
      <c r="AK20" s="37">
        <v>60.24</v>
      </c>
      <c r="AL20" s="37">
        <v>103.7</v>
      </c>
      <c r="AM20" s="37" t="s">
        <v>54</v>
      </c>
      <c r="AN20" s="37" t="s">
        <v>54</v>
      </c>
      <c r="AO20" s="37">
        <v>72.099999999999994</v>
      </c>
      <c r="AP20" s="37" t="s">
        <v>54</v>
      </c>
      <c r="AQ20" s="37" t="s">
        <v>54</v>
      </c>
      <c r="AR20" s="37">
        <v>-30</v>
      </c>
      <c r="AS20" s="37">
        <v>14200</v>
      </c>
      <c r="AT20" s="37" t="s">
        <v>54</v>
      </c>
      <c r="AU20" s="37" t="s">
        <v>54</v>
      </c>
      <c r="AV20" s="37">
        <v>20200722</v>
      </c>
      <c r="AW20" s="37" t="s">
        <v>132</v>
      </c>
      <c r="AX20" s="37">
        <v>10.841100000000001</v>
      </c>
      <c r="AY20" s="37">
        <v>0.13420000000000001</v>
      </c>
    </row>
    <row r="21" spans="1:51" hidden="1" x14ac:dyDescent="0.25">
      <c r="A21" s="37" t="s">
        <v>119</v>
      </c>
      <c r="B21" s="37" t="s">
        <v>189</v>
      </c>
      <c r="C21" s="37">
        <v>20200816</v>
      </c>
      <c r="D21" s="37">
        <v>20200816</v>
      </c>
      <c r="E21" s="37" t="s">
        <v>74</v>
      </c>
      <c r="F21" s="37">
        <v>1</v>
      </c>
      <c r="G21" s="37" t="s">
        <v>190</v>
      </c>
      <c r="H21" s="37" t="s">
        <v>191</v>
      </c>
      <c r="I21" s="37" t="s">
        <v>123</v>
      </c>
      <c r="J21" s="37" t="s">
        <v>136</v>
      </c>
      <c r="K21" s="37">
        <v>-30</v>
      </c>
      <c r="L21" s="37">
        <v>58900</v>
      </c>
      <c r="M21" s="37">
        <v>10.983599999999999</v>
      </c>
      <c r="N21" s="37">
        <v>1.0620000000000001</v>
      </c>
      <c r="O21" s="37" t="s">
        <v>192</v>
      </c>
      <c r="P21" s="37" t="s">
        <v>59</v>
      </c>
      <c r="Q21" s="37" t="s">
        <v>187</v>
      </c>
      <c r="R21" s="37" t="s">
        <v>193</v>
      </c>
      <c r="S21" s="37" t="s">
        <v>194</v>
      </c>
      <c r="T21" s="37" t="s">
        <v>195</v>
      </c>
      <c r="U21" s="37" t="s">
        <v>132</v>
      </c>
      <c r="V21" s="37" t="s">
        <v>130</v>
      </c>
      <c r="W21" s="37">
        <v>190408058</v>
      </c>
      <c r="X21" s="37" t="s">
        <v>132</v>
      </c>
      <c r="Y21" s="37">
        <v>1</v>
      </c>
      <c r="Z21" s="37" t="s">
        <v>132</v>
      </c>
      <c r="AA21" s="37">
        <v>51</v>
      </c>
      <c r="AB21" s="37">
        <v>101</v>
      </c>
      <c r="AC21" s="37">
        <v>97</v>
      </c>
      <c r="AD21" s="37">
        <v>97</v>
      </c>
      <c r="AE21" s="37">
        <v>40</v>
      </c>
      <c r="AF21" s="37">
        <v>0</v>
      </c>
      <c r="AG21" s="37">
        <v>8.5</v>
      </c>
      <c r="AH21" s="37">
        <v>0</v>
      </c>
      <c r="AI21" s="37">
        <v>2.5</v>
      </c>
      <c r="AJ21" s="37" t="s">
        <v>58</v>
      </c>
      <c r="AK21" s="37">
        <v>59.71</v>
      </c>
      <c r="AL21" s="37">
        <v>126.2</v>
      </c>
      <c r="AM21" s="37" t="s">
        <v>54</v>
      </c>
      <c r="AN21" s="37" t="s">
        <v>54</v>
      </c>
      <c r="AO21" s="37">
        <v>111.4</v>
      </c>
      <c r="AP21" s="37" t="s">
        <v>54</v>
      </c>
      <c r="AQ21" s="37" t="s">
        <v>54</v>
      </c>
      <c r="AR21" s="37">
        <v>-30</v>
      </c>
      <c r="AS21" s="37">
        <v>21611</v>
      </c>
      <c r="AT21" s="37" t="s">
        <v>54</v>
      </c>
      <c r="AU21" s="37" t="s">
        <v>54</v>
      </c>
      <c r="AV21" s="37">
        <v>20200819</v>
      </c>
      <c r="AW21" s="37" t="s">
        <v>132</v>
      </c>
      <c r="AX21" s="37">
        <v>10.841100000000001</v>
      </c>
      <c r="AY21" s="37">
        <v>0.13420000000000001</v>
      </c>
    </row>
    <row r="22" spans="1:51" hidden="1" x14ac:dyDescent="0.25">
      <c r="A22" s="37" t="s">
        <v>119</v>
      </c>
      <c r="B22" s="37" t="s">
        <v>196</v>
      </c>
      <c r="C22" s="37">
        <v>20200823</v>
      </c>
      <c r="D22" s="37">
        <v>20200823</v>
      </c>
      <c r="E22" s="37" t="s">
        <v>74</v>
      </c>
      <c r="F22" s="37">
        <v>1</v>
      </c>
      <c r="G22" s="37" t="s">
        <v>190</v>
      </c>
      <c r="H22" s="37" t="s">
        <v>191</v>
      </c>
      <c r="I22" s="37" t="s">
        <v>123</v>
      </c>
      <c r="J22" s="37" t="s">
        <v>136</v>
      </c>
      <c r="K22" s="37">
        <v>-30</v>
      </c>
      <c r="L22" s="37">
        <v>63000</v>
      </c>
      <c r="M22" s="37">
        <v>11.0509</v>
      </c>
      <c r="N22" s="37">
        <v>1.5629999999999999</v>
      </c>
      <c r="O22" s="37" t="s">
        <v>197</v>
      </c>
      <c r="P22" s="37" t="s">
        <v>59</v>
      </c>
      <c r="Q22" s="37" t="s">
        <v>60</v>
      </c>
      <c r="R22" s="37" t="s">
        <v>62</v>
      </c>
      <c r="S22" s="37" t="s">
        <v>187</v>
      </c>
      <c r="T22" s="37" t="s">
        <v>198</v>
      </c>
      <c r="U22" s="37" t="s">
        <v>199</v>
      </c>
      <c r="V22" s="37" t="s">
        <v>130</v>
      </c>
      <c r="W22" s="37">
        <v>190408058</v>
      </c>
      <c r="X22" s="37" t="s">
        <v>132</v>
      </c>
      <c r="Y22" s="37">
        <v>1</v>
      </c>
      <c r="Z22" s="37" t="s">
        <v>132</v>
      </c>
      <c r="AA22" s="37">
        <v>51</v>
      </c>
      <c r="AB22" s="37">
        <v>101.6</v>
      </c>
      <c r="AC22" s="37">
        <v>97</v>
      </c>
      <c r="AD22" s="37">
        <v>97</v>
      </c>
      <c r="AE22" s="37">
        <v>40</v>
      </c>
      <c r="AF22" s="37">
        <v>0</v>
      </c>
      <c r="AG22" s="37">
        <v>8.5</v>
      </c>
      <c r="AH22" s="37">
        <v>0</v>
      </c>
      <c r="AI22" s="37">
        <v>2.5</v>
      </c>
      <c r="AJ22" s="37" t="s">
        <v>58</v>
      </c>
      <c r="AK22" s="37">
        <v>60.56</v>
      </c>
      <c r="AL22" s="37">
        <v>132.6</v>
      </c>
      <c r="AM22" s="37" t="s">
        <v>54</v>
      </c>
      <c r="AN22" s="37" t="s">
        <v>54</v>
      </c>
      <c r="AO22" s="37">
        <v>119</v>
      </c>
      <c r="AP22" s="37" t="s">
        <v>54</v>
      </c>
      <c r="AQ22" s="37" t="s">
        <v>54</v>
      </c>
      <c r="AR22" s="37">
        <v>-30</v>
      </c>
      <c r="AS22" s="37">
        <v>23630</v>
      </c>
      <c r="AT22" s="37" t="s">
        <v>54</v>
      </c>
      <c r="AU22" s="37" t="s">
        <v>54</v>
      </c>
      <c r="AV22" s="37">
        <v>20200828</v>
      </c>
      <c r="AW22" s="37" t="s">
        <v>132</v>
      </c>
      <c r="AX22" s="37">
        <v>10.841100000000001</v>
      </c>
      <c r="AY22" s="37">
        <v>0.13420000000000001</v>
      </c>
    </row>
    <row r="23" spans="1:51" hidden="1" x14ac:dyDescent="0.25">
      <c r="A23" s="37" t="s">
        <v>119</v>
      </c>
      <c r="B23" s="37" t="s">
        <v>200</v>
      </c>
      <c r="C23" s="37">
        <v>20200826</v>
      </c>
      <c r="D23" s="37">
        <v>20200826</v>
      </c>
      <c r="E23" s="37" t="s">
        <v>180</v>
      </c>
      <c r="F23" s="37">
        <v>1</v>
      </c>
      <c r="G23" s="37" t="s">
        <v>153</v>
      </c>
      <c r="H23" s="37" t="s">
        <v>154</v>
      </c>
      <c r="I23" s="37" t="s">
        <v>123</v>
      </c>
      <c r="J23" s="37" t="s">
        <v>136</v>
      </c>
      <c r="K23" s="37">
        <v>-30</v>
      </c>
      <c r="L23" s="37">
        <v>33100</v>
      </c>
      <c r="M23" s="37">
        <v>10.407299999999999</v>
      </c>
      <c r="N23" s="37">
        <v>-3.2330000000000001</v>
      </c>
      <c r="O23" s="37" t="s">
        <v>70</v>
      </c>
      <c r="P23" s="37" t="s">
        <v>59</v>
      </c>
      <c r="Q23" s="37" t="s">
        <v>60</v>
      </c>
      <c r="R23" s="37" t="s">
        <v>201</v>
      </c>
      <c r="S23" s="37" t="s">
        <v>202</v>
      </c>
      <c r="T23" s="37" t="s">
        <v>129</v>
      </c>
      <c r="U23" s="37">
        <v>1410</v>
      </c>
      <c r="V23" s="37" t="s">
        <v>130</v>
      </c>
      <c r="W23" s="37" t="s">
        <v>203</v>
      </c>
      <c r="X23" s="37" t="s">
        <v>203</v>
      </c>
      <c r="Y23" s="37">
        <v>103</v>
      </c>
      <c r="Z23" s="37">
        <v>103</v>
      </c>
      <c r="AA23" s="37">
        <v>40</v>
      </c>
      <c r="AB23" s="37">
        <v>0</v>
      </c>
      <c r="AC23" s="37">
        <v>100</v>
      </c>
      <c r="AD23" s="37">
        <v>100</v>
      </c>
      <c r="AE23" s="37">
        <v>39</v>
      </c>
      <c r="AF23" s="37">
        <v>39</v>
      </c>
      <c r="AG23" s="37">
        <v>9.5</v>
      </c>
      <c r="AH23" s="37">
        <v>2.75</v>
      </c>
      <c r="AI23" s="37">
        <v>2.5</v>
      </c>
      <c r="AJ23" s="37" t="s">
        <v>58</v>
      </c>
      <c r="AK23" s="37">
        <v>60.12</v>
      </c>
      <c r="AL23" s="37">
        <v>96.58</v>
      </c>
      <c r="AM23" s="37" t="s">
        <v>54</v>
      </c>
      <c r="AN23" s="37" t="s">
        <v>54</v>
      </c>
      <c r="AO23" s="37">
        <v>60.6</v>
      </c>
      <c r="AP23" s="37" t="s">
        <v>54</v>
      </c>
      <c r="AQ23" s="37" t="s">
        <v>54</v>
      </c>
      <c r="AR23" s="37">
        <v>-30</v>
      </c>
      <c r="AS23" s="37">
        <v>13010</v>
      </c>
      <c r="AT23" s="37" t="s">
        <v>54</v>
      </c>
      <c r="AU23" s="37" t="s">
        <v>54</v>
      </c>
      <c r="AV23" s="37">
        <v>20200902</v>
      </c>
      <c r="AW23" s="37" t="s">
        <v>132</v>
      </c>
      <c r="AX23" s="37">
        <v>10.841100000000001</v>
      </c>
      <c r="AY23" s="37">
        <v>0.13420000000000001</v>
      </c>
    </row>
    <row r="24" spans="1:51" x14ac:dyDescent="0.25">
      <c r="A24" s="37" t="s">
        <v>119</v>
      </c>
      <c r="B24" s="37" t="s">
        <v>204</v>
      </c>
      <c r="C24" s="37">
        <v>20200906</v>
      </c>
      <c r="D24" s="37">
        <v>20200906</v>
      </c>
      <c r="E24" s="37" t="s">
        <v>180</v>
      </c>
      <c r="F24" s="37">
        <v>1</v>
      </c>
      <c r="G24" s="37" t="s">
        <v>153</v>
      </c>
      <c r="H24" s="37" t="s">
        <v>154</v>
      </c>
      <c r="I24" s="37" t="s">
        <v>123</v>
      </c>
      <c r="J24" s="37" t="s">
        <v>136</v>
      </c>
      <c r="K24" s="37">
        <v>-30</v>
      </c>
      <c r="L24" s="37">
        <v>38600</v>
      </c>
      <c r="M24" s="37">
        <v>10.561</v>
      </c>
      <c r="N24" s="37">
        <v>-2.0870000000000002</v>
      </c>
      <c r="O24" s="37" t="s">
        <v>73</v>
      </c>
      <c r="P24" s="37" t="s">
        <v>52</v>
      </c>
      <c r="Q24" s="37" t="s">
        <v>60</v>
      </c>
      <c r="R24" s="37" t="s">
        <v>62</v>
      </c>
      <c r="S24" s="37" t="s">
        <v>172</v>
      </c>
      <c r="T24" s="37" t="s">
        <v>168</v>
      </c>
      <c r="U24" s="37">
        <v>1411</v>
      </c>
      <c r="V24" s="37" t="s">
        <v>130</v>
      </c>
      <c r="W24" s="37" t="s">
        <v>203</v>
      </c>
      <c r="X24" s="37" t="s">
        <v>203</v>
      </c>
      <c r="Y24" s="37">
        <v>103</v>
      </c>
      <c r="Z24" s="37">
        <v>103</v>
      </c>
      <c r="AA24" s="37">
        <v>43</v>
      </c>
      <c r="AB24" s="37">
        <v>86.6</v>
      </c>
      <c r="AC24" s="37">
        <v>100</v>
      </c>
      <c r="AD24" s="37">
        <v>100</v>
      </c>
      <c r="AE24" s="37">
        <v>39</v>
      </c>
      <c r="AF24" s="37">
        <v>39</v>
      </c>
      <c r="AG24" s="37">
        <v>9.5</v>
      </c>
      <c r="AH24" s="37">
        <v>2.75</v>
      </c>
      <c r="AI24" s="37">
        <v>2.75</v>
      </c>
      <c r="AJ24" s="37" t="s">
        <v>58</v>
      </c>
      <c r="AK24" s="37">
        <v>60.16</v>
      </c>
      <c r="AL24" s="37">
        <v>110.1</v>
      </c>
      <c r="AM24" s="37" t="s">
        <v>54</v>
      </c>
      <c r="AN24" s="37" t="s">
        <v>54</v>
      </c>
      <c r="AO24" s="37">
        <v>83</v>
      </c>
      <c r="AP24" s="37" t="s">
        <v>54</v>
      </c>
      <c r="AQ24" s="37" t="s">
        <v>54</v>
      </c>
      <c r="AR24" s="37">
        <v>-30</v>
      </c>
      <c r="AS24" s="37">
        <v>13920</v>
      </c>
      <c r="AT24" s="37" t="s">
        <v>54</v>
      </c>
      <c r="AU24" s="37" t="s">
        <v>54</v>
      </c>
      <c r="AV24" s="37">
        <v>20200929</v>
      </c>
      <c r="AW24" s="37" t="s">
        <v>132</v>
      </c>
      <c r="AX24" s="37">
        <v>10.841100000000001</v>
      </c>
      <c r="AY24" s="37">
        <v>0.13420000000000001</v>
      </c>
    </row>
    <row r="25" spans="1:51" hidden="1" x14ac:dyDescent="0.25">
      <c r="A25" s="37" t="s">
        <v>119</v>
      </c>
      <c r="B25" s="37" t="s">
        <v>205</v>
      </c>
      <c r="C25" s="37">
        <v>20200923</v>
      </c>
      <c r="D25" s="37">
        <v>20200923</v>
      </c>
      <c r="E25" s="37" t="s">
        <v>206</v>
      </c>
      <c r="F25" s="37">
        <v>15</v>
      </c>
      <c r="G25" s="37" t="s">
        <v>121</v>
      </c>
      <c r="H25" s="37" t="s">
        <v>207</v>
      </c>
      <c r="I25" s="37" t="s">
        <v>123</v>
      </c>
      <c r="J25" s="37" t="s">
        <v>129</v>
      </c>
      <c r="K25" s="37" t="s">
        <v>65</v>
      </c>
      <c r="L25" s="37">
        <v>0</v>
      </c>
      <c r="M25" s="37">
        <v>0</v>
      </c>
      <c r="N25" s="37">
        <v>-80.783000000000001</v>
      </c>
      <c r="O25" s="37" t="s">
        <v>70</v>
      </c>
      <c r="P25" s="37" t="s">
        <v>59</v>
      </c>
      <c r="Q25" s="37" t="s">
        <v>60</v>
      </c>
      <c r="R25" s="37" t="s">
        <v>201</v>
      </c>
      <c r="S25" s="37" t="s">
        <v>187</v>
      </c>
      <c r="T25" s="37" t="s">
        <v>208</v>
      </c>
      <c r="U25" s="37">
        <v>13</v>
      </c>
      <c r="V25" s="37" t="s">
        <v>130</v>
      </c>
      <c r="W25" s="37" t="s">
        <v>129</v>
      </c>
      <c r="X25" s="37" t="s">
        <v>129</v>
      </c>
      <c r="Y25" s="37" t="s">
        <v>129</v>
      </c>
      <c r="Z25" s="37" t="s">
        <v>129</v>
      </c>
      <c r="AA25" s="37" t="s">
        <v>67</v>
      </c>
      <c r="AB25" s="37" t="s">
        <v>76</v>
      </c>
      <c r="AC25" s="37" t="s">
        <v>76</v>
      </c>
      <c r="AD25" s="37" t="s">
        <v>76</v>
      </c>
      <c r="AE25" s="37">
        <v>0</v>
      </c>
      <c r="AF25" s="37" t="s">
        <v>65</v>
      </c>
      <c r="AG25" s="37" t="s">
        <v>68</v>
      </c>
      <c r="AH25" s="37" t="s">
        <v>68</v>
      </c>
      <c r="AI25" s="37" t="s">
        <v>68</v>
      </c>
      <c r="AJ25" s="37" t="s">
        <v>129</v>
      </c>
      <c r="AK25" s="37" t="s">
        <v>53</v>
      </c>
      <c r="AL25" s="37" t="s">
        <v>53</v>
      </c>
      <c r="AM25" s="37" t="s">
        <v>54</v>
      </c>
      <c r="AN25" s="37" t="s">
        <v>54</v>
      </c>
      <c r="AO25" s="37" t="s">
        <v>55</v>
      </c>
      <c r="AP25" s="37" t="s">
        <v>54</v>
      </c>
      <c r="AQ25" s="37" t="s">
        <v>54</v>
      </c>
      <c r="AR25" s="37" t="s">
        <v>65</v>
      </c>
      <c r="AS25" s="37">
        <v>0</v>
      </c>
      <c r="AT25" s="37" t="s">
        <v>54</v>
      </c>
      <c r="AU25" s="37" t="s">
        <v>54</v>
      </c>
      <c r="AV25" s="37">
        <v>20200924</v>
      </c>
      <c r="AW25" s="37" t="s">
        <v>132</v>
      </c>
      <c r="AX25" s="37">
        <v>10.841100000000001</v>
      </c>
      <c r="AY25" s="37">
        <v>0.13420000000000001</v>
      </c>
    </row>
    <row r="26" spans="1:51" x14ac:dyDescent="0.25">
      <c r="A26" s="37" t="s">
        <v>119</v>
      </c>
      <c r="B26" s="37" t="s">
        <v>209</v>
      </c>
      <c r="C26" s="37">
        <v>20200925</v>
      </c>
      <c r="D26" s="37">
        <v>20200925</v>
      </c>
      <c r="E26" s="37" t="s">
        <v>210</v>
      </c>
      <c r="F26" s="37">
        <v>5</v>
      </c>
      <c r="G26" s="37" t="s">
        <v>153</v>
      </c>
      <c r="H26" s="37" t="s">
        <v>211</v>
      </c>
      <c r="I26" s="37" t="s">
        <v>123</v>
      </c>
      <c r="J26" s="37" t="s">
        <v>136</v>
      </c>
      <c r="K26" s="37">
        <v>-30</v>
      </c>
      <c r="L26" s="37">
        <v>49900</v>
      </c>
      <c r="M26" s="37">
        <v>10.8178</v>
      </c>
      <c r="N26" s="37">
        <v>-0.17399999999999999</v>
      </c>
      <c r="O26" s="37" t="s">
        <v>51</v>
      </c>
      <c r="P26" s="37" t="s">
        <v>52</v>
      </c>
      <c r="Q26" s="37" t="s">
        <v>60</v>
      </c>
      <c r="R26" s="37" t="s">
        <v>61</v>
      </c>
      <c r="S26" s="37" t="s">
        <v>212</v>
      </c>
      <c r="T26" s="37" t="s">
        <v>213</v>
      </c>
      <c r="U26" s="37">
        <v>1038</v>
      </c>
      <c r="V26" s="37" t="s">
        <v>130</v>
      </c>
      <c r="W26" s="37">
        <v>24740</v>
      </c>
      <c r="X26" s="37">
        <v>23842</v>
      </c>
      <c r="Y26" s="37">
        <v>503</v>
      </c>
      <c r="Z26" s="37">
        <v>503</v>
      </c>
      <c r="AA26" s="37">
        <v>43</v>
      </c>
      <c r="AB26" s="37">
        <v>86.5</v>
      </c>
      <c r="AC26" s="37">
        <v>96</v>
      </c>
      <c r="AD26" s="37">
        <v>96</v>
      </c>
      <c r="AE26" s="37">
        <v>39</v>
      </c>
      <c r="AF26" s="37">
        <v>39</v>
      </c>
      <c r="AG26" s="37">
        <v>9.5</v>
      </c>
      <c r="AH26" s="37">
        <v>2.12</v>
      </c>
      <c r="AI26" s="37">
        <v>2.12</v>
      </c>
      <c r="AJ26" s="37" t="s">
        <v>58</v>
      </c>
      <c r="AK26" s="37">
        <v>60.21</v>
      </c>
      <c r="AL26" s="37">
        <v>108.1</v>
      </c>
      <c r="AM26" s="37" t="s">
        <v>54</v>
      </c>
      <c r="AN26" s="37" t="s">
        <v>54</v>
      </c>
      <c r="AO26" s="37">
        <v>79.5</v>
      </c>
      <c r="AP26" s="37" t="s">
        <v>54</v>
      </c>
      <c r="AQ26" s="37" t="s">
        <v>54</v>
      </c>
      <c r="AR26" s="37">
        <v>-30</v>
      </c>
      <c r="AS26" s="37">
        <v>19000</v>
      </c>
      <c r="AT26" s="37" t="s">
        <v>54</v>
      </c>
      <c r="AU26" s="37" t="s">
        <v>54</v>
      </c>
      <c r="AV26" s="37">
        <v>20201001</v>
      </c>
      <c r="AW26" s="37" t="s">
        <v>132</v>
      </c>
      <c r="AX26" s="37">
        <v>10.841100000000001</v>
      </c>
      <c r="AY26" s="37">
        <v>0.13420000000000001</v>
      </c>
    </row>
    <row r="27" spans="1:51" x14ac:dyDescent="0.25">
      <c r="A27" s="37" t="s">
        <v>119</v>
      </c>
      <c r="B27" s="37" t="s">
        <v>214</v>
      </c>
      <c r="C27" s="37">
        <v>20201001</v>
      </c>
      <c r="D27" s="37">
        <v>20201001</v>
      </c>
      <c r="E27" s="37" t="s">
        <v>215</v>
      </c>
      <c r="F27" s="37">
        <v>15</v>
      </c>
      <c r="G27" s="37" t="s">
        <v>121</v>
      </c>
      <c r="H27" s="37" t="s">
        <v>207</v>
      </c>
      <c r="I27" s="37" t="s">
        <v>123</v>
      </c>
      <c r="J27" s="37" t="s">
        <v>136</v>
      </c>
      <c r="K27" s="37">
        <v>-30</v>
      </c>
      <c r="L27" s="37">
        <v>48400</v>
      </c>
      <c r="M27" s="37">
        <v>10.7873</v>
      </c>
      <c r="N27" s="37">
        <v>-0.40100000000000002</v>
      </c>
      <c r="O27" s="37" t="s">
        <v>51</v>
      </c>
      <c r="P27" s="37" t="s">
        <v>52</v>
      </c>
      <c r="Q27" s="37" t="s">
        <v>60</v>
      </c>
      <c r="R27" s="37" t="s">
        <v>64</v>
      </c>
      <c r="S27" s="37" t="s">
        <v>187</v>
      </c>
      <c r="T27" s="37" t="s">
        <v>168</v>
      </c>
      <c r="U27" s="37">
        <v>14</v>
      </c>
      <c r="V27" s="37" t="s">
        <v>130</v>
      </c>
      <c r="W27" s="37" t="s">
        <v>216</v>
      </c>
      <c r="X27" s="37" t="s">
        <v>216</v>
      </c>
      <c r="Y27" s="37">
        <v>15</v>
      </c>
      <c r="Z27" s="37">
        <v>15</v>
      </c>
      <c r="AA27" s="37">
        <v>47</v>
      </c>
      <c r="AB27" s="37">
        <v>94.7</v>
      </c>
      <c r="AC27" s="37">
        <v>93.1</v>
      </c>
      <c r="AD27" s="37">
        <v>91.4</v>
      </c>
      <c r="AE27" s="37">
        <v>40</v>
      </c>
      <c r="AF27" s="37">
        <v>40</v>
      </c>
      <c r="AG27" s="37">
        <v>9</v>
      </c>
      <c r="AH27" s="37">
        <v>1.5</v>
      </c>
      <c r="AI27" s="37">
        <v>1.5</v>
      </c>
      <c r="AJ27" s="37" t="s">
        <v>58</v>
      </c>
      <c r="AK27" s="37">
        <v>60.14</v>
      </c>
      <c r="AL27" s="37">
        <v>110.9</v>
      </c>
      <c r="AM27" s="37" t="s">
        <v>54</v>
      </c>
      <c r="AN27" s="37" t="s">
        <v>54</v>
      </c>
      <c r="AO27" s="37">
        <v>84.4</v>
      </c>
      <c r="AP27" s="37" t="s">
        <v>54</v>
      </c>
      <c r="AQ27" s="37" t="s">
        <v>54</v>
      </c>
      <c r="AR27" s="37">
        <v>-30</v>
      </c>
      <c r="AS27" s="37">
        <v>17330</v>
      </c>
      <c r="AT27" s="37" t="s">
        <v>54</v>
      </c>
      <c r="AU27" s="37" t="s">
        <v>54</v>
      </c>
      <c r="AV27" s="37">
        <v>20201007</v>
      </c>
      <c r="AW27" s="37">
        <v>20201120</v>
      </c>
      <c r="AX27" s="37">
        <v>10.841100000000001</v>
      </c>
      <c r="AY27" s="37">
        <v>0.13420000000000001</v>
      </c>
    </row>
    <row r="28" spans="1:51" x14ac:dyDescent="0.25">
      <c r="A28" s="37" t="s">
        <v>119</v>
      </c>
      <c r="B28" s="37" t="s">
        <v>217</v>
      </c>
      <c r="C28" s="37">
        <v>20201007</v>
      </c>
      <c r="D28" s="37">
        <v>20201007</v>
      </c>
      <c r="E28" s="37" t="s">
        <v>180</v>
      </c>
      <c r="F28" s="37">
        <v>1</v>
      </c>
      <c r="G28" s="37" t="s">
        <v>153</v>
      </c>
      <c r="H28" s="37" t="s">
        <v>154</v>
      </c>
      <c r="I28" s="37" t="s">
        <v>123</v>
      </c>
      <c r="J28" s="37" t="s">
        <v>136</v>
      </c>
      <c r="K28" s="37">
        <v>-30</v>
      </c>
      <c r="L28" s="37">
        <v>51600</v>
      </c>
      <c r="M28" s="37">
        <v>10.8513</v>
      </c>
      <c r="N28" s="37">
        <v>7.5999999999999998E-2</v>
      </c>
      <c r="O28" s="37" t="s">
        <v>51</v>
      </c>
      <c r="P28" s="37" t="s">
        <v>52</v>
      </c>
      <c r="Q28" s="37" t="s">
        <v>60</v>
      </c>
      <c r="R28" s="37" t="s">
        <v>61</v>
      </c>
      <c r="S28" s="37" t="s">
        <v>129</v>
      </c>
      <c r="T28" s="37" t="s">
        <v>213</v>
      </c>
      <c r="U28" s="37">
        <v>1412</v>
      </c>
      <c r="V28" s="37" t="s">
        <v>130</v>
      </c>
      <c r="W28" s="37" t="s">
        <v>203</v>
      </c>
      <c r="X28" s="37" t="s">
        <v>203</v>
      </c>
      <c r="Y28" s="37">
        <v>103</v>
      </c>
      <c r="Z28" s="37">
        <v>103</v>
      </c>
      <c r="AA28" s="37">
        <v>46</v>
      </c>
      <c r="AB28" s="37">
        <v>92</v>
      </c>
      <c r="AC28" s="37">
        <v>100</v>
      </c>
      <c r="AD28" s="37">
        <v>100</v>
      </c>
      <c r="AE28" s="37">
        <v>39</v>
      </c>
      <c r="AF28" s="37">
        <v>39</v>
      </c>
      <c r="AG28" s="37">
        <v>9.5</v>
      </c>
      <c r="AH28" s="37">
        <v>2.75</v>
      </c>
      <c r="AI28" s="37">
        <v>2.5</v>
      </c>
      <c r="AJ28" s="37" t="s">
        <v>58</v>
      </c>
      <c r="AK28" s="37">
        <v>60.19</v>
      </c>
      <c r="AL28" s="37">
        <v>138.30000000000001</v>
      </c>
      <c r="AM28" s="37" t="s">
        <v>54</v>
      </c>
      <c r="AN28" s="37" t="s">
        <v>54</v>
      </c>
      <c r="AO28" s="37">
        <v>129.80000000000001</v>
      </c>
      <c r="AP28" s="37" t="s">
        <v>54</v>
      </c>
      <c r="AQ28" s="37" t="s">
        <v>54</v>
      </c>
      <c r="AR28" s="37">
        <v>-30</v>
      </c>
      <c r="AS28" s="37">
        <v>21855</v>
      </c>
      <c r="AT28" s="37" t="s">
        <v>54</v>
      </c>
      <c r="AU28" s="37" t="s">
        <v>54</v>
      </c>
      <c r="AV28" s="37">
        <v>20201026</v>
      </c>
      <c r="AW28" s="37" t="s">
        <v>132</v>
      </c>
      <c r="AX28" s="37">
        <v>10.841100000000001</v>
      </c>
      <c r="AY28" s="37">
        <v>0.13420000000000001</v>
      </c>
    </row>
    <row r="29" spans="1:51" x14ac:dyDescent="0.25">
      <c r="A29" s="37" t="s">
        <v>119</v>
      </c>
      <c r="B29" s="37" t="s">
        <v>218</v>
      </c>
      <c r="C29" s="37">
        <v>20201009</v>
      </c>
      <c r="D29" s="37">
        <v>20201009</v>
      </c>
      <c r="E29" s="37" t="s">
        <v>219</v>
      </c>
      <c r="F29" s="37">
        <v>4</v>
      </c>
      <c r="G29" s="37" t="s">
        <v>153</v>
      </c>
      <c r="H29" s="37" t="s">
        <v>220</v>
      </c>
      <c r="I29" s="37" t="s">
        <v>123</v>
      </c>
      <c r="J29" s="37" t="s">
        <v>136</v>
      </c>
      <c r="K29" s="37">
        <v>-30</v>
      </c>
      <c r="L29" s="37">
        <v>41100</v>
      </c>
      <c r="M29" s="37">
        <v>10.623799999999999</v>
      </c>
      <c r="N29" s="37">
        <v>-1.619</v>
      </c>
      <c r="O29" s="37" t="s">
        <v>51</v>
      </c>
      <c r="P29" s="37" t="s">
        <v>52</v>
      </c>
      <c r="Q29" s="37" t="s">
        <v>129</v>
      </c>
      <c r="R29" s="37" t="s">
        <v>129</v>
      </c>
      <c r="S29" s="37" t="s">
        <v>129</v>
      </c>
      <c r="T29" s="37" t="s">
        <v>129</v>
      </c>
      <c r="U29" s="37">
        <v>1081</v>
      </c>
      <c r="V29" s="37" t="s">
        <v>130</v>
      </c>
      <c r="W29" s="37">
        <v>24134</v>
      </c>
      <c r="X29" s="37">
        <v>24134</v>
      </c>
      <c r="Y29" s="37">
        <v>401</v>
      </c>
      <c r="Z29" s="37">
        <v>401</v>
      </c>
      <c r="AA29" s="37">
        <v>41</v>
      </c>
      <c r="AB29" s="37">
        <v>82</v>
      </c>
      <c r="AC29" s="37">
        <v>96</v>
      </c>
      <c r="AD29" s="37">
        <v>96</v>
      </c>
      <c r="AE29" s="37">
        <v>39</v>
      </c>
      <c r="AF29" s="37">
        <v>39</v>
      </c>
      <c r="AG29" s="37">
        <v>9.5</v>
      </c>
      <c r="AH29" s="37">
        <v>1</v>
      </c>
      <c r="AI29" s="37">
        <v>1</v>
      </c>
      <c r="AJ29" s="37" t="s">
        <v>58</v>
      </c>
      <c r="AK29" s="37">
        <v>60.14</v>
      </c>
      <c r="AL29" s="37">
        <v>116.9</v>
      </c>
      <c r="AM29" s="37" t="s">
        <v>54</v>
      </c>
      <c r="AN29" s="37" t="s">
        <v>54</v>
      </c>
      <c r="AO29" s="37">
        <v>94.4</v>
      </c>
      <c r="AP29" s="37" t="s">
        <v>54</v>
      </c>
      <c r="AQ29" s="37" t="s">
        <v>54</v>
      </c>
      <c r="AR29" s="37">
        <v>-30</v>
      </c>
      <c r="AS29" s="37">
        <v>16940</v>
      </c>
      <c r="AT29" s="37" t="s">
        <v>54</v>
      </c>
      <c r="AU29" s="37" t="s">
        <v>54</v>
      </c>
      <c r="AV29" s="37">
        <v>20201019</v>
      </c>
      <c r="AW29" s="37">
        <v>20201128</v>
      </c>
      <c r="AX29" s="37">
        <v>10.841100000000001</v>
      </c>
      <c r="AY29" s="37">
        <v>0.13420000000000001</v>
      </c>
    </row>
    <row r="30" spans="1:51" x14ac:dyDescent="0.25">
      <c r="A30" s="37" t="s">
        <v>119</v>
      </c>
      <c r="B30" s="37" t="s">
        <v>221</v>
      </c>
      <c r="C30" s="37">
        <v>20201106</v>
      </c>
      <c r="D30" s="37">
        <v>20201106</v>
      </c>
      <c r="E30" s="37" t="s">
        <v>222</v>
      </c>
      <c r="F30" s="37">
        <v>3</v>
      </c>
      <c r="G30" s="37" t="s">
        <v>153</v>
      </c>
      <c r="H30" s="37" t="s">
        <v>160</v>
      </c>
      <c r="I30" s="37" t="s">
        <v>123</v>
      </c>
      <c r="J30" s="37" t="s">
        <v>136</v>
      </c>
      <c r="K30" s="37">
        <v>-30</v>
      </c>
      <c r="L30" s="37">
        <v>82500</v>
      </c>
      <c r="M30" s="37">
        <v>11.320600000000001</v>
      </c>
      <c r="N30" s="37">
        <v>3.573</v>
      </c>
      <c r="O30" s="37" t="s">
        <v>73</v>
      </c>
      <c r="P30" s="37" t="s">
        <v>52</v>
      </c>
      <c r="Q30" s="37" t="s">
        <v>60</v>
      </c>
      <c r="R30" s="37" t="s">
        <v>69</v>
      </c>
      <c r="S30" s="37" t="s">
        <v>223</v>
      </c>
      <c r="T30" s="37" t="s">
        <v>213</v>
      </c>
      <c r="U30" s="37">
        <v>1391</v>
      </c>
      <c r="V30" s="37" t="s">
        <v>130</v>
      </c>
      <c r="W30" s="37">
        <v>24577</v>
      </c>
      <c r="X30" s="37" t="s">
        <v>161</v>
      </c>
      <c r="Y30" s="37">
        <v>303</v>
      </c>
      <c r="Z30" s="37">
        <v>303</v>
      </c>
      <c r="AA30" s="37">
        <v>51</v>
      </c>
      <c r="AB30" s="37">
        <v>102.1</v>
      </c>
      <c r="AC30" s="37">
        <v>96</v>
      </c>
      <c r="AD30" s="37">
        <v>96</v>
      </c>
      <c r="AE30" s="37">
        <v>39</v>
      </c>
      <c r="AF30" s="37">
        <v>39</v>
      </c>
      <c r="AG30" s="37">
        <v>9.5</v>
      </c>
      <c r="AH30" s="37">
        <v>2</v>
      </c>
      <c r="AI30" s="37">
        <v>2.25</v>
      </c>
      <c r="AJ30" s="37" t="s">
        <v>58</v>
      </c>
      <c r="AK30" s="37">
        <v>60.21</v>
      </c>
      <c r="AL30" s="37">
        <v>156</v>
      </c>
      <c r="AM30" s="37" t="s">
        <v>54</v>
      </c>
      <c r="AN30" s="37" t="s">
        <v>54</v>
      </c>
      <c r="AO30" s="37">
        <v>159.1</v>
      </c>
      <c r="AP30" s="37" t="s">
        <v>54</v>
      </c>
      <c r="AQ30" s="37" t="s">
        <v>54</v>
      </c>
      <c r="AR30" s="37">
        <v>-30</v>
      </c>
      <c r="AS30" s="37">
        <v>20670</v>
      </c>
      <c r="AT30" s="37" t="s">
        <v>54</v>
      </c>
      <c r="AU30" s="37" t="s">
        <v>54</v>
      </c>
      <c r="AV30" s="37">
        <v>20201210</v>
      </c>
      <c r="AW30" s="37" t="s">
        <v>132</v>
      </c>
      <c r="AX30" s="37">
        <v>10.841100000000001</v>
      </c>
      <c r="AY30" s="37">
        <v>0.13420000000000001</v>
      </c>
    </row>
    <row r="31" spans="1:51" x14ac:dyDescent="0.25">
      <c r="A31" s="37" t="s">
        <v>119</v>
      </c>
      <c r="B31" s="37" t="s">
        <v>224</v>
      </c>
      <c r="C31" s="37">
        <v>20201113</v>
      </c>
      <c r="D31" s="37">
        <v>20201113</v>
      </c>
      <c r="E31" s="37" t="s">
        <v>225</v>
      </c>
      <c r="F31" s="37">
        <v>9</v>
      </c>
      <c r="G31" s="37" t="s">
        <v>153</v>
      </c>
      <c r="H31" s="37" t="s">
        <v>177</v>
      </c>
      <c r="I31" s="37" t="s">
        <v>123</v>
      </c>
      <c r="J31" s="37" t="s">
        <v>136</v>
      </c>
      <c r="K31" s="37">
        <v>-30</v>
      </c>
      <c r="L31" s="37">
        <v>74000</v>
      </c>
      <c r="M31" s="37">
        <v>11.2118</v>
      </c>
      <c r="N31" s="37">
        <v>2.762</v>
      </c>
      <c r="O31" s="37" t="s">
        <v>73</v>
      </c>
      <c r="P31" s="37" t="s">
        <v>52</v>
      </c>
      <c r="Q31" s="37" t="s">
        <v>60</v>
      </c>
      <c r="R31" s="37" t="s">
        <v>69</v>
      </c>
      <c r="S31" s="37" t="s">
        <v>223</v>
      </c>
      <c r="T31" s="37" t="s">
        <v>213</v>
      </c>
      <c r="U31" s="37">
        <v>255</v>
      </c>
      <c r="V31" s="37" t="s">
        <v>130</v>
      </c>
      <c r="W31" s="37">
        <v>24417</v>
      </c>
      <c r="X31" s="37">
        <v>24417</v>
      </c>
      <c r="Y31" s="37">
        <v>905</v>
      </c>
      <c r="Z31" s="37">
        <v>904</v>
      </c>
      <c r="AA31" s="37">
        <v>52</v>
      </c>
      <c r="AB31" s="37">
        <v>103.7</v>
      </c>
      <c r="AC31" s="37">
        <v>98</v>
      </c>
      <c r="AD31" s="37">
        <v>98</v>
      </c>
      <c r="AE31" s="37">
        <v>39</v>
      </c>
      <c r="AF31" s="37">
        <v>39</v>
      </c>
      <c r="AG31" s="37">
        <v>9.5</v>
      </c>
      <c r="AH31" s="37">
        <v>1.5</v>
      </c>
      <c r="AI31" s="37">
        <v>1.5</v>
      </c>
      <c r="AJ31" s="37" t="s">
        <v>58</v>
      </c>
      <c r="AK31" s="37">
        <v>60.18</v>
      </c>
      <c r="AL31" s="37">
        <v>156.69999999999999</v>
      </c>
      <c r="AM31" s="37" t="s">
        <v>54</v>
      </c>
      <c r="AN31" s="37" t="s">
        <v>54</v>
      </c>
      <c r="AO31" s="37">
        <v>160.4</v>
      </c>
      <c r="AP31" s="37" t="s">
        <v>54</v>
      </c>
      <c r="AQ31" s="37" t="s">
        <v>54</v>
      </c>
      <c r="AR31" s="37">
        <v>-30</v>
      </c>
      <c r="AS31" s="37">
        <v>21220</v>
      </c>
      <c r="AT31" s="37" t="s">
        <v>54</v>
      </c>
      <c r="AU31" s="37" t="s">
        <v>54</v>
      </c>
      <c r="AV31" s="37">
        <v>20201210</v>
      </c>
      <c r="AW31" s="37" t="s">
        <v>132</v>
      </c>
      <c r="AX31" s="37">
        <v>10.841100000000001</v>
      </c>
      <c r="AY31" s="37">
        <v>0.13420000000000001</v>
      </c>
    </row>
    <row r="32" spans="1:51" hidden="1" x14ac:dyDescent="0.25">
      <c r="A32" s="37" t="s">
        <v>119</v>
      </c>
      <c r="B32" s="37" t="s">
        <v>226</v>
      </c>
      <c r="C32" s="37">
        <v>20201125</v>
      </c>
      <c r="D32" s="37">
        <v>20201125</v>
      </c>
      <c r="E32" s="37" t="s">
        <v>63</v>
      </c>
      <c r="F32" s="37">
        <v>1</v>
      </c>
      <c r="G32" s="37" t="s">
        <v>190</v>
      </c>
      <c r="H32" s="37" t="s">
        <v>191</v>
      </c>
      <c r="I32" s="37" t="s">
        <v>123</v>
      </c>
      <c r="J32" s="37" t="s">
        <v>136</v>
      </c>
      <c r="K32" s="37">
        <v>-30</v>
      </c>
      <c r="L32" s="37">
        <v>34700</v>
      </c>
      <c r="M32" s="37">
        <v>10.454499999999999</v>
      </c>
      <c r="N32" s="37">
        <v>-2.8809999999999998</v>
      </c>
      <c r="O32" s="37" t="s">
        <v>197</v>
      </c>
      <c r="P32" s="37" t="s">
        <v>59</v>
      </c>
      <c r="Q32" s="37" t="s">
        <v>60</v>
      </c>
      <c r="R32" s="37" t="s">
        <v>172</v>
      </c>
      <c r="S32" s="37" t="s">
        <v>187</v>
      </c>
      <c r="T32" s="37" t="s">
        <v>227</v>
      </c>
      <c r="U32" s="37" t="s">
        <v>199</v>
      </c>
      <c r="V32" s="37" t="s">
        <v>130</v>
      </c>
      <c r="W32" s="37">
        <v>190408058</v>
      </c>
      <c r="X32" s="37" t="s">
        <v>132</v>
      </c>
      <c r="Y32" s="37">
        <v>1</v>
      </c>
      <c r="Z32" s="37" t="s">
        <v>132</v>
      </c>
      <c r="AA32" s="37">
        <v>41</v>
      </c>
      <c r="AB32" s="37">
        <v>81</v>
      </c>
      <c r="AC32" s="37">
        <v>97</v>
      </c>
      <c r="AD32" s="37">
        <v>97</v>
      </c>
      <c r="AE32" s="37">
        <v>40</v>
      </c>
      <c r="AF32" s="37">
        <v>0</v>
      </c>
      <c r="AG32" s="37">
        <v>8.5</v>
      </c>
      <c r="AH32" s="37">
        <v>0</v>
      </c>
      <c r="AI32" s="37">
        <v>2.25</v>
      </c>
      <c r="AJ32" s="37" t="s">
        <v>58</v>
      </c>
      <c r="AK32" s="37">
        <v>60.43</v>
      </c>
      <c r="AL32" s="37">
        <v>93.54</v>
      </c>
      <c r="AM32" s="37" t="s">
        <v>54</v>
      </c>
      <c r="AN32" s="37" t="s">
        <v>54</v>
      </c>
      <c r="AO32" s="37">
        <v>54.8</v>
      </c>
      <c r="AP32" s="37" t="s">
        <v>54</v>
      </c>
      <c r="AQ32" s="37" t="s">
        <v>54</v>
      </c>
      <c r="AR32" s="37">
        <v>-30</v>
      </c>
      <c r="AS32" s="37">
        <v>14649</v>
      </c>
      <c r="AT32" s="37" t="s">
        <v>54</v>
      </c>
      <c r="AU32" s="37" t="s">
        <v>54</v>
      </c>
      <c r="AV32" s="37">
        <v>20201202</v>
      </c>
      <c r="AW32" s="37" t="s">
        <v>132</v>
      </c>
      <c r="AX32" s="37">
        <v>10.841100000000001</v>
      </c>
      <c r="AY32" s="37">
        <v>0.13420000000000001</v>
      </c>
    </row>
  </sheetData>
  <autoFilter ref="A1:AZ32" xr:uid="{B4C86C38-CD87-4EA2-A9B1-3A059018D717}">
    <filterColumn colId="14">
      <filters>
        <filter val="AC"/>
        <filter val="AG"/>
        <filter val="OC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6" sqref="K16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1D0FF-B573-4415-A575-8E3F68B61298}">
  <sheetPr>
    <tabColor rgb="FFFFFF00"/>
  </sheetPr>
  <dimension ref="A1:Q64"/>
  <sheetViews>
    <sheetView tabSelected="1" workbookViewId="0">
      <selection activeCell="M44" sqref="M44"/>
    </sheetView>
  </sheetViews>
  <sheetFormatPr defaultRowHeight="15" x14ac:dyDescent="0.25"/>
  <cols>
    <col min="1" max="1" width="17.140625" style="37" customWidth="1"/>
    <col min="2" max="2" width="25.28515625" style="37" bestFit="1" customWidth="1"/>
    <col min="3" max="3" width="12" style="37" bestFit="1" customWidth="1"/>
    <col min="4" max="4" width="10.140625" style="37" bestFit="1" customWidth="1"/>
    <col min="5" max="5" width="9.85546875" style="37" bestFit="1" customWidth="1"/>
    <col min="6" max="6" width="12" style="37" bestFit="1" customWidth="1"/>
    <col min="7" max="7" width="14.5703125" style="37" bestFit="1" customWidth="1"/>
    <col min="8" max="8" width="10.7109375" style="37" bestFit="1" customWidth="1"/>
    <col min="9" max="9" width="11" style="37" bestFit="1" customWidth="1"/>
    <col min="10" max="10" width="9.140625" style="37"/>
    <col min="11" max="11" width="20.42578125" style="1" customWidth="1"/>
    <col min="12" max="12" width="8.28515625" style="37" bestFit="1" customWidth="1"/>
    <col min="13" max="13" width="12" style="37" bestFit="1" customWidth="1"/>
    <col min="14" max="14" width="12" style="37" customWidth="1"/>
    <col min="15" max="15" width="10" style="37" bestFit="1" customWidth="1"/>
    <col min="16" max="16" width="33.5703125" style="37" bestFit="1" customWidth="1"/>
    <col min="17" max="18" width="12" style="37" bestFit="1" customWidth="1"/>
    <col min="19" max="16384" width="9.140625" style="37"/>
  </cols>
  <sheetData>
    <row r="1" spans="1:17" x14ac:dyDescent="0.25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1" t="s">
        <v>10</v>
      </c>
      <c r="L1" s="37" t="s">
        <v>11</v>
      </c>
      <c r="M1" s="37" t="s">
        <v>12</v>
      </c>
    </row>
    <row r="2" spans="1:17" x14ac:dyDescent="0.25">
      <c r="A2" s="37" t="s">
        <v>119</v>
      </c>
      <c r="B2" s="37" t="s">
        <v>133</v>
      </c>
      <c r="C2" s="37">
        <v>20190503</v>
      </c>
      <c r="D2" s="37">
        <v>20190503</v>
      </c>
      <c r="E2" s="37" t="s">
        <v>108</v>
      </c>
      <c r="F2" s="37">
        <v>2</v>
      </c>
      <c r="G2" s="37" t="s">
        <v>134</v>
      </c>
      <c r="H2" s="37" t="s">
        <v>135</v>
      </c>
      <c r="I2" s="37" t="s">
        <v>123</v>
      </c>
      <c r="J2" s="37" t="s">
        <v>136</v>
      </c>
      <c r="K2" s="37">
        <v>-30</v>
      </c>
      <c r="L2" s="37">
        <v>51900</v>
      </c>
      <c r="M2" s="37">
        <v>10.857100000000001</v>
      </c>
      <c r="O2" s="37" t="b">
        <f t="shared" ref="O2:O25" si="0">OR(M2&gt;$Q$6,M2&lt;$Q$7)</f>
        <v>0</v>
      </c>
      <c r="P2" s="4" t="s">
        <v>103</v>
      </c>
      <c r="Q2" s="4">
        <f>QUARTILE(M2:M25,1)</f>
        <v>10.669550000000001</v>
      </c>
    </row>
    <row r="3" spans="1:17" x14ac:dyDescent="0.25">
      <c r="A3" s="37" t="s">
        <v>119</v>
      </c>
      <c r="B3" s="37" t="s">
        <v>137</v>
      </c>
      <c r="C3" s="37">
        <v>20190505</v>
      </c>
      <c r="D3" s="37">
        <v>20190505</v>
      </c>
      <c r="E3" s="37" t="s">
        <v>109</v>
      </c>
      <c r="F3" s="37">
        <v>2</v>
      </c>
      <c r="G3" s="37" t="s">
        <v>134</v>
      </c>
      <c r="H3" s="37" t="s">
        <v>135</v>
      </c>
      <c r="I3" s="37" t="s">
        <v>123</v>
      </c>
      <c r="J3" s="37" t="s">
        <v>136</v>
      </c>
      <c r="K3" s="37">
        <v>-30</v>
      </c>
      <c r="L3" s="37">
        <v>50800</v>
      </c>
      <c r="M3" s="37">
        <v>10.835699999999999</v>
      </c>
      <c r="O3" s="37" t="b">
        <f t="shared" si="0"/>
        <v>0</v>
      </c>
      <c r="P3" s="4" t="s">
        <v>102</v>
      </c>
      <c r="Q3" s="4">
        <f>QUARTILE(M2:M25,2)</f>
        <v>10.772600000000001</v>
      </c>
    </row>
    <row r="4" spans="1:17" x14ac:dyDescent="0.25">
      <c r="A4" s="37" t="s">
        <v>119</v>
      </c>
      <c r="B4" s="37" t="s">
        <v>138</v>
      </c>
      <c r="C4" s="37">
        <v>20190508</v>
      </c>
      <c r="D4" s="37">
        <v>20190508</v>
      </c>
      <c r="E4" s="37" t="s">
        <v>110</v>
      </c>
      <c r="F4" s="37" t="s">
        <v>139</v>
      </c>
      <c r="G4" s="37" t="s">
        <v>134</v>
      </c>
      <c r="H4" s="37" t="s">
        <v>140</v>
      </c>
      <c r="I4" s="37" t="s">
        <v>123</v>
      </c>
      <c r="J4" s="37" t="s">
        <v>136</v>
      </c>
      <c r="K4" s="37">
        <v>-30</v>
      </c>
      <c r="L4" s="37">
        <v>43100</v>
      </c>
      <c r="M4" s="37">
        <v>10.6713</v>
      </c>
      <c r="O4" s="37" t="b">
        <f t="shared" si="0"/>
        <v>0</v>
      </c>
      <c r="P4" s="4" t="s">
        <v>101</v>
      </c>
      <c r="Q4" s="4">
        <f>QUARTILE(M2:M25,3)</f>
        <v>10.8614</v>
      </c>
    </row>
    <row r="5" spans="1:17" x14ac:dyDescent="0.25">
      <c r="A5" s="37" t="s">
        <v>119</v>
      </c>
      <c r="B5" s="37" t="s">
        <v>141</v>
      </c>
      <c r="C5" s="37">
        <v>20190519</v>
      </c>
      <c r="D5" s="37">
        <v>20190519</v>
      </c>
      <c r="E5" s="37" t="s">
        <v>111</v>
      </c>
      <c r="F5" s="37" t="s">
        <v>139</v>
      </c>
      <c r="G5" s="37" t="s">
        <v>134</v>
      </c>
      <c r="H5" s="37" t="s">
        <v>140</v>
      </c>
      <c r="I5" s="37" t="s">
        <v>123</v>
      </c>
      <c r="J5" s="37" t="s">
        <v>136</v>
      </c>
      <c r="K5" s="37">
        <v>-30</v>
      </c>
      <c r="L5" s="37">
        <v>39600</v>
      </c>
      <c r="M5" s="37">
        <v>10.586600000000001</v>
      </c>
      <c r="O5" s="37" t="b">
        <f t="shared" si="0"/>
        <v>0</v>
      </c>
      <c r="P5" s="4" t="s">
        <v>100</v>
      </c>
      <c r="Q5" s="4">
        <f>Q4-Q2</f>
        <v>0.19184999999999874</v>
      </c>
    </row>
    <row r="6" spans="1:17" x14ac:dyDescent="0.25">
      <c r="A6" s="37" t="s">
        <v>119</v>
      </c>
      <c r="B6" s="37" t="s">
        <v>142</v>
      </c>
      <c r="C6" s="37">
        <v>20190531</v>
      </c>
      <c r="D6" s="37">
        <v>20190531</v>
      </c>
      <c r="E6" s="37" t="s">
        <v>112</v>
      </c>
      <c r="F6" s="37">
        <v>5</v>
      </c>
      <c r="G6" s="37" t="s">
        <v>121</v>
      </c>
      <c r="H6" s="37" t="s">
        <v>143</v>
      </c>
      <c r="I6" s="37" t="s">
        <v>123</v>
      </c>
      <c r="J6" s="37" t="s">
        <v>124</v>
      </c>
      <c r="K6" s="37">
        <v>-30</v>
      </c>
      <c r="L6" s="37">
        <v>43100</v>
      </c>
      <c r="M6" s="37">
        <v>10.6713</v>
      </c>
      <c r="O6" s="37" t="b">
        <f t="shared" si="0"/>
        <v>0</v>
      </c>
      <c r="P6" s="4" t="s">
        <v>99</v>
      </c>
      <c r="Q6" s="4">
        <f>Q4+1.5*Q5</f>
        <v>11.149174999999998</v>
      </c>
    </row>
    <row r="7" spans="1:17" x14ac:dyDescent="0.25">
      <c r="A7" s="37" t="s">
        <v>119</v>
      </c>
      <c r="B7" s="37" t="s">
        <v>146</v>
      </c>
      <c r="C7" s="37">
        <v>20190607</v>
      </c>
      <c r="D7" s="37">
        <v>20190607</v>
      </c>
      <c r="E7" s="37" t="s">
        <v>75</v>
      </c>
      <c r="F7" s="37">
        <v>4</v>
      </c>
      <c r="G7" s="37" t="s">
        <v>56</v>
      </c>
      <c r="H7" s="37" t="s">
        <v>147</v>
      </c>
      <c r="I7" s="37" t="s">
        <v>123</v>
      </c>
      <c r="J7" s="37" t="s">
        <v>136</v>
      </c>
      <c r="K7" s="37">
        <v>-30</v>
      </c>
      <c r="L7" s="37">
        <v>55700</v>
      </c>
      <c r="M7" s="37">
        <v>10.9277</v>
      </c>
      <c r="O7" s="37" t="b">
        <f t="shared" si="0"/>
        <v>0</v>
      </c>
      <c r="P7" s="4" t="s">
        <v>98</v>
      </c>
      <c r="Q7" s="4">
        <f>Q2-1.5*Q5</f>
        <v>10.381775000000003</v>
      </c>
    </row>
    <row r="8" spans="1:17" x14ac:dyDescent="0.25">
      <c r="A8" s="37" t="s">
        <v>119</v>
      </c>
      <c r="B8" s="37" t="s">
        <v>148</v>
      </c>
      <c r="C8" s="37">
        <v>20190627</v>
      </c>
      <c r="D8" s="37">
        <v>20190627</v>
      </c>
      <c r="E8" s="37" t="s">
        <v>113</v>
      </c>
      <c r="F8" s="37">
        <v>3</v>
      </c>
      <c r="G8" s="37" t="s">
        <v>121</v>
      </c>
      <c r="H8" s="37" t="s">
        <v>149</v>
      </c>
      <c r="I8" s="37" t="s">
        <v>123</v>
      </c>
      <c r="J8" s="37" t="s">
        <v>136</v>
      </c>
      <c r="K8" s="37">
        <v>-30</v>
      </c>
      <c r="L8" s="37">
        <v>42800</v>
      </c>
      <c r="M8" s="37">
        <v>10.664300000000001</v>
      </c>
      <c r="O8" s="37" t="b">
        <f t="shared" si="0"/>
        <v>0</v>
      </c>
      <c r="P8" s="4"/>
      <c r="Q8" s="4"/>
    </row>
    <row r="9" spans="1:17" x14ac:dyDescent="0.25">
      <c r="A9" s="37" t="s">
        <v>119</v>
      </c>
      <c r="B9" s="37" t="s">
        <v>152</v>
      </c>
      <c r="C9" s="37">
        <v>20190630</v>
      </c>
      <c r="D9" s="37">
        <v>20190630</v>
      </c>
      <c r="E9" s="37" t="s">
        <v>71</v>
      </c>
      <c r="F9" s="37">
        <v>1</v>
      </c>
      <c r="G9" s="37" t="s">
        <v>153</v>
      </c>
      <c r="H9" s="37" t="s">
        <v>154</v>
      </c>
      <c r="I9" s="37" t="s">
        <v>123</v>
      </c>
      <c r="J9" s="37" t="s">
        <v>136</v>
      </c>
      <c r="K9" s="37">
        <v>-30</v>
      </c>
      <c r="L9" s="37">
        <v>58000</v>
      </c>
      <c r="M9" s="37">
        <v>10.9682</v>
      </c>
      <c r="O9" s="37" t="b">
        <f t="shared" si="0"/>
        <v>0</v>
      </c>
      <c r="P9" s="43" t="s">
        <v>232</v>
      </c>
      <c r="Q9" s="43"/>
    </row>
    <row r="10" spans="1:17" x14ac:dyDescent="0.25">
      <c r="A10" s="37" t="s">
        <v>119</v>
      </c>
      <c r="B10" s="37" t="s">
        <v>156</v>
      </c>
      <c r="C10" s="37">
        <v>20190717</v>
      </c>
      <c r="D10" s="37">
        <v>20190717</v>
      </c>
      <c r="E10" s="37" t="s">
        <v>74</v>
      </c>
      <c r="F10" s="37">
        <v>6</v>
      </c>
      <c r="G10" s="37" t="s">
        <v>153</v>
      </c>
      <c r="H10" s="37" t="s">
        <v>157</v>
      </c>
      <c r="I10" s="37" t="s">
        <v>123</v>
      </c>
      <c r="J10" s="37" t="s">
        <v>136</v>
      </c>
      <c r="K10" s="37">
        <v>-30</v>
      </c>
      <c r="L10" s="37">
        <v>51800</v>
      </c>
      <c r="M10" s="37">
        <v>10.8551</v>
      </c>
      <c r="O10" s="37" t="b">
        <f t="shared" si="0"/>
        <v>0</v>
      </c>
      <c r="P10" s="43"/>
      <c r="Q10" s="43"/>
    </row>
    <row r="11" spans="1:17" x14ac:dyDescent="0.25">
      <c r="A11" s="37" t="s">
        <v>119</v>
      </c>
      <c r="B11" s="37" t="s">
        <v>159</v>
      </c>
      <c r="C11" s="37">
        <v>20190816</v>
      </c>
      <c r="D11" s="37">
        <v>20190816</v>
      </c>
      <c r="E11" s="37" t="s">
        <v>74</v>
      </c>
      <c r="F11" s="37">
        <v>3</v>
      </c>
      <c r="G11" s="37" t="s">
        <v>153</v>
      </c>
      <c r="H11" s="37" t="s">
        <v>160</v>
      </c>
      <c r="I11" s="37" t="s">
        <v>123</v>
      </c>
      <c r="J11" s="37" t="s">
        <v>136</v>
      </c>
      <c r="K11" s="37">
        <v>-30</v>
      </c>
      <c r="L11" s="37">
        <v>45900</v>
      </c>
      <c r="M11" s="37">
        <v>10.7342</v>
      </c>
      <c r="O11" s="37" t="b">
        <f t="shared" si="0"/>
        <v>0</v>
      </c>
      <c r="P11" s="43"/>
      <c r="Q11" s="43"/>
    </row>
    <row r="12" spans="1:17" x14ac:dyDescent="0.25">
      <c r="A12" s="37" t="s">
        <v>119</v>
      </c>
      <c r="B12" s="37" t="s">
        <v>162</v>
      </c>
      <c r="C12" s="37">
        <v>20190822</v>
      </c>
      <c r="D12" s="37">
        <v>20190822</v>
      </c>
      <c r="E12" s="37" t="s">
        <v>114</v>
      </c>
      <c r="F12" s="37">
        <v>5</v>
      </c>
      <c r="G12" s="37" t="s">
        <v>121</v>
      </c>
      <c r="H12" s="37" t="s">
        <v>143</v>
      </c>
      <c r="I12" s="37" t="s">
        <v>123</v>
      </c>
      <c r="J12" s="37" t="s">
        <v>136</v>
      </c>
      <c r="K12" s="37">
        <v>-30</v>
      </c>
      <c r="L12" s="37">
        <v>42000</v>
      </c>
      <c r="M12" s="37">
        <v>10.6454</v>
      </c>
      <c r="O12" s="37" t="b">
        <f t="shared" si="0"/>
        <v>0</v>
      </c>
    </row>
    <row r="13" spans="1:17" x14ac:dyDescent="0.25">
      <c r="A13" s="37" t="s">
        <v>119</v>
      </c>
      <c r="B13" s="37" t="s">
        <v>163</v>
      </c>
      <c r="C13" s="37">
        <v>20190925</v>
      </c>
      <c r="D13" s="37">
        <v>20190925</v>
      </c>
      <c r="E13" s="37" t="s">
        <v>115</v>
      </c>
      <c r="F13" s="37">
        <v>2</v>
      </c>
      <c r="G13" s="37" t="s">
        <v>56</v>
      </c>
      <c r="H13" s="37" t="s">
        <v>164</v>
      </c>
      <c r="I13" s="37" t="s">
        <v>123</v>
      </c>
      <c r="J13" s="37" t="s">
        <v>136</v>
      </c>
      <c r="K13" s="37">
        <v>-30</v>
      </c>
      <c r="L13" s="37">
        <v>60000</v>
      </c>
      <c r="M13" s="37">
        <v>11.0021</v>
      </c>
      <c r="O13" s="37" t="b">
        <f t="shared" si="0"/>
        <v>0</v>
      </c>
    </row>
    <row r="14" spans="1:17" x14ac:dyDescent="0.25">
      <c r="A14" s="37" t="s">
        <v>119</v>
      </c>
      <c r="B14" s="37" t="s">
        <v>165</v>
      </c>
      <c r="C14" s="37">
        <v>20200102</v>
      </c>
      <c r="D14" s="37">
        <v>20200102</v>
      </c>
      <c r="E14" s="37" t="s">
        <v>166</v>
      </c>
      <c r="F14" s="37">
        <v>7</v>
      </c>
      <c r="G14" s="37" t="s">
        <v>153</v>
      </c>
      <c r="H14" s="37" t="s">
        <v>167</v>
      </c>
      <c r="I14" s="37" t="s">
        <v>123</v>
      </c>
      <c r="J14" s="37" t="s">
        <v>136</v>
      </c>
      <c r="K14" s="37">
        <v>-30</v>
      </c>
      <c r="L14" s="37">
        <v>52800</v>
      </c>
      <c r="M14" s="37">
        <v>10.8743</v>
      </c>
      <c r="O14" s="37" t="b">
        <f t="shared" si="0"/>
        <v>0</v>
      </c>
    </row>
    <row r="15" spans="1:17" x14ac:dyDescent="0.25">
      <c r="A15" s="37" t="s">
        <v>119</v>
      </c>
      <c r="B15" s="37" t="s">
        <v>170</v>
      </c>
      <c r="C15" s="37">
        <v>20200415</v>
      </c>
      <c r="D15" s="37">
        <v>20200415</v>
      </c>
      <c r="E15" s="37" t="s">
        <v>171</v>
      </c>
      <c r="F15" s="37" t="s">
        <v>139</v>
      </c>
      <c r="G15" s="37" t="s">
        <v>134</v>
      </c>
      <c r="H15" s="37" t="s">
        <v>140</v>
      </c>
      <c r="I15" s="37" t="s">
        <v>123</v>
      </c>
      <c r="J15" s="37" t="s">
        <v>136</v>
      </c>
      <c r="K15" s="37">
        <v>-30</v>
      </c>
      <c r="L15" s="37">
        <v>34700</v>
      </c>
      <c r="M15" s="37">
        <v>10.454499999999999</v>
      </c>
      <c r="O15" s="37" t="b">
        <f t="shared" si="0"/>
        <v>0</v>
      </c>
    </row>
    <row r="16" spans="1:17" x14ac:dyDescent="0.25">
      <c r="A16" s="37" t="s">
        <v>119</v>
      </c>
      <c r="B16" s="37" t="s">
        <v>174</v>
      </c>
      <c r="C16" s="37">
        <v>20200429</v>
      </c>
      <c r="D16" s="37">
        <v>20200429</v>
      </c>
      <c r="E16" s="37" t="s">
        <v>175</v>
      </c>
      <c r="F16" s="37">
        <v>2</v>
      </c>
      <c r="G16" s="37" t="s">
        <v>134</v>
      </c>
      <c r="H16" s="37" t="s">
        <v>135</v>
      </c>
      <c r="I16" s="37" t="s">
        <v>123</v>
      </c>
      <c r="J16" s="37" t="s">
        <v>136</v>
      </c>
      <c r="K16" s="37">
        <v>-30</v>
      </c>
      <c r="L16" s="37">
        <v>45400</v>
      </c>
      <c r="M16" s="37">
        <v>10.7233</v>
      </c>
      <c r="O16" s="37" t="b">
        <f t="shared" si="0"/>
        <v>0</v>
      </c>
    </row>
    <row r="17" spans="1:15" x14ac:dyDescent="0.25">
      <c r="A17" s="37" t="s">
        <v>119</v>
      </c>
      <c r="B17" s="37" t="s">
        <v>176</v>
      </c>
      <c r="C17" s="37">
        <v>20200529</v>
      </c>
      <c r="D17" s="37">
        <v>20200529</v>
      </c>
      <c r="E17" s="37" t="s">
        <v>115</v>
      </c>
      <c r="F17" s="37">
        <v>9</v>
      </c>
      <c r="G17" s="37" t="s">
        <v>153</v>
      </c>
      <c r="H17" s="37" t="s">
        <v>177</v>
      </c>
      <c r="I17" s="37" t="s">
        <v>123</v>
      </c>
      <c r="J17" s="37" t="s">
        <v>136</v>
      </c>
      <c r="K17" s="37">
        <v>-30</v>
      </c>
      <c r="L17" s="37">
        <v>44000</v>
      </c>
      <c r="M17" s="37">
        <v>10.6919</v>
      </c>
      <c r="O17" s="37" t="b">
        <f t="shared" si="0"/>
        <v>0</v>
      </c>
    </row>
    <row r="18" spans="1:15" x14ac:dyDescent="0.25">
      <c r="A18" s="37" t="s">
        <v>119</v>
      </c>
      <c r="B18" s="37" t="s">
        <v>179</v>
      </c>
      <c r="C18" s="37">
        <v>20200628</v>
      </c>
      <c r="D18" s="37">
        <v>20200628</v>
      </c>
      <c r="E18" s="37" t="s">
        <v>180</v>
      </c>
      <c r="F18" s="37">
        <v>2</v>
      </c>
      <c r="G18" s="37" t="s">
        <v>153</v>
      </c>
      <c r="H18" s="37" t="s">
        <v>181</v>
      </c>
      <c r="I18" s="37" t="s">
        <v>123</v>
      </c>
      <c r="J18" s="37" t="s">
        <v>136</v>
      </c>
      <c r="K18" s="37">
        <v>-30</v>
      </c>
      <c r="L18" s="37">
        <v>47000</v>
      </c>
      <c r="M18" s="37">
        <v>10.757899999999999</v>
      </c>
      <c r="O18" s="37" t="b">
        <f t="shared" si="0"/>
        <v>0</v>
      </c>
    </row>
    <row r="19" spans="1:15" x14ac:dyDescent="0.25">
      <c r="A19" s="37" t="s">
        <v>119</v>
      </c>
      <c r="B19" s="37" t="s">
        <v>204</v>
      </c>
      <c r="C19" s="37">
        <v>20200906</v>
      </c>
      <c r="D19" s="37">
        <v>20200906</v>
      </c>
      <c r="E19" s="37" t="s">
        <v>180</v>
      </c>
      <c r="F19" s="37">
        <v>1</v>
      </c>
      <c r="G19" s="37" t="s">
        <v>153</v>
      </c>
      <c r="H19" s="37" t="s">
        <v>154</v>
      </c>
      <c r="I19" s="37" t="s">
        <v>123</v>
      </c>
      <c r="J19" s="37" t="s">
        <v>136</v>
      </c>
      <c r="K19" s="37">
        <v>-30</v>
      </c>
      <c r="L19" s="37">
        <v>38600</v>
      </c>
      <c r="M19" s="37">
        <v>10.561</v>
      </c>
      <c r="O19" s="37" t="b">
        <f t="shared" si="0"/>
        <v>0</v>
      </c>
    </row>
    <row r="20" spans="1:15" x14ac:dyDescent="0.25">
      <c r="A20" s="37" t="s">
        <v>119</v>
      </c>
      <c r="B20" s="37" t="s">
        <v>209</v>
      </c>
      <c r="C20" s="37">
        <v>20200925</v>
      </c>
      <c r="D20" s="37">
        <v>20200925</v>
      </c>
      <c r="E20" s="37" t="s">
        <v>210</v>
      </c>
      <c r="F20" s="37">
        <v>5</v>
      </c>
      <c r="G20" s="37" t="s">
        <v>153</v>
      </c>
      <c r="H20" s="37" t="s">
        <v>211</v>
      </c>
      <c r="I20" s="37" t="s">
        <v>123</v>
      </c>
      <c r="J20" s="37" t="s">
        <v>136</v>
      </c>
      <c r="K20" s="37">
        <v>-30</v>
      </c>
      <c r="L20" s="37">
        <v>49900</v>
      </c>
      <c r="M20" s="37">
        <v>10.8178</v>
      </c>
      <c r="O20" s="37" t="b">
        <f t="shared" si="0"/>
        <v>0</v>
      </c>
    </row>
    <row r="21" spans="1:15" x14ac:dyDescent="0.25">
      <c r="A21" s="37" t="s">
        <v>119</v>
      </c>
      <c r="B21" s="37" t="s">
        <v>214</v>
      </c>
      <c r="C21" s="37">
        <v>20201001</v>
      </c>
      <c r="D21" s="37">
        <v>20201001</v>
      </c>
      <c r="E21" s="37" t="s">
        <v>215</v>
      </c>
      <c r="F21" s="37">
        <v>15</v>
      </c>
      <c r="G21" s="37" t="s">
        <v>121</v>
      </c>
      <c r="H21" s="37" t="s">
        <v>207</v>
      </c>
      <c r="I21" s="37" t="s">
        <v>123</v>
      </c>
      <c r="J21" s="37" t="s">
        <v>136</v>
      </c>
      <c r="K21" s="37">
        <v>-30</v>
      </c>
      <c r="L21" s="37">
        <v>48400</v>
      </c>
      <c r="M21" s="37">
        <v>10.7873</v>
      </c>
      <c r="O21" s="37" t="b">
        <f t="shared" si="0"/>
        <v>0</v>
      </c>
    </row>
    <row r="22" spans="1:15" x14ac:dyDescent="0.25">
      <c r="A22" s="37" t="s">
        <v>119</v>
      </c>
      <c r="B22" s="37" t="s">
        <v>217</v>
      </c>
      <c r="C22" s="37">
        <v>20201007</v>
      </c>
      <c r="D22" s="37">
        <v>20201007</v>
      </c>
      <c r="E22" s="37" t="s">
        <v>180</v>
      </c>
      <c r="F22" s="37">
        <v>1</v>
      </c>
      <c r="G22" s="37" t="s">
        <v>153</v>
      </c>
      <c r="H22" s="37" t="s">
        <v>154</v>
      </c>
      <c r="I22" s="37" t="s">
        <v>123</v>
      </c>
      <c r="J22" s="37" t="s">
        <v>136</v>
      </c>
      <c r="K22" s="37">
        <v>-30</v>
      </c>
      <c r="L22" s="37">
        <v>51600</v>
      </c>
      <c r="M22" s="37">
        <v>10.8513</v>
      </c>
      <c r="O22" s="37" t="b">
        <f t="shared" si="0"/>
        <v>0</v>
      </c>
    </row>
    <row r="23" spans="1:15" x14ac:dyDescent="0.25">
      <c r="A23" s="37" t="s">
        <v>119</v>
      </c>
      <c r="B23" s="37" t="s">
        <v>218</v>
      </c>
      <c r="C23" s="37">
        <v>20201009</v>
      </c>
      <c r="D23" s="37">
        <v>20201009</v>
      </c>
      <c r="E23" s="37" t="s">
        <v>219</v>
      </c>
      <c r="F23" s="37">
        <v>4</v>
      </c>
      <c r="G23" s="37" t="s">
        <v>153</v>
      </c>
      <c r="H23" s="37" t="s">
        <v>220</v>
      </c>
      <c r="I23" s="37" t="s">
        <v>123</v>
      </c>
      <c r="J23" s="37" t="s">
        <v>136</v>
      </c>
      <c r="K23" s="37">
        <v>-30</v>
      </c>
      <c r="L23" s="37">
        <v>41100</v>
      </c>
      <c r="M23" s="37">
        <v>10.623799999999999</v>
      </c>
      <c r="O23" s="37" t="b">
        <f t="shared" si="0"/>
        <v>0</v>
      </c>
    </row>
    <row r="24" spans="1:15" x14ac:dyDescent="0.25">
      <c r="A24" s="35" t="s">
        <v>119</v>
      </c>
      <c r="B24" s="35" t="s">
        <v>221</v>
      </c>
      <c r="C24" s="35">
        <v>20201106</v>
      </c>
      <c r="D24" s="35">
        <v>20201106</v>
      </c>
      <c r="E24" s="35" t="s">
        <v>222</v>
      </c>
      <c r="F24" s="35">
        <v>3</v>
      </c>
      <c r="G24" s="35" t="s">
        <v>153</v>
      </c>
      <c r="H24" s="35" t="s">
        <v>160</v>
      </c>
      <c r="I24" s="35" t="s">
        <v>123</v>
      </c>
      <c r="J24" s="35" t="s">
        <v>136</v>
      </c>
      <c r="K24" s="35">
        <v>-30</v>
      </c>
      <c r="L24" s="35">
        <v>82500</v>
      </c>
      <c r="M24" s="35">
        <v>11.320600000000001</v>
      </c>
      <c r="N24" s="35"/>
      <c r="O24" s="35" t="b">
        <f t="shared" si="0"/>
        <v>1</v>
      </c>
    </row>
    <row r="25" spans="1:15" x14ac:dyDescent="0.25">
      <c r="A25" s="35" t="s">
        <v>119</v>
      </c>
      <c r="B25" s="35" t="s">
        <v>224</v>
      </c>
      <c r="C25" s="35">
        <v>20201113</v>
      </c>
      <c r="D25" s="35">
        <v>20201113</v>
      </c>
      <c r="E25" s="35" t="s">
        <v>225</v>
      </c>
      <c r="F25" s="35">
        <v>9</v>
      </c>
      <c r="G25" s="35" t="s">
        <v>153</v>
      </c>
      <c r="H25" s="35" t="s">
        <v>177</v>
      </c>
      <c r="I25" s="35" t="s">
        <v>123</v>
      </c>
      <c r="J25" s="35" t="s">
        <v>136</v>
      </c>
      <c r="K25" s="35">
        <v>-30</v>
      </c>
      <c r="L25" s="35">
        <v>74000</v>
      </c>
      <c r="M25" s="35">
        <v>11.2118</v>
      </c>
      <c r="N25" s="35"/>
      <c r="O25" s="35" t="b">
        <f t="shared" si="0"/>
        <v>1</v>
      </c>
    </row>
    <row r="28" spans="1:15" ht="15.75" thickBot="1" x14ac:dyDescent="0.3">
      <c r="J28" s="1"/>
      <c r="K28" s="37"/>
    </row>
    <row r="29" spans="1:15" x14ac:dyDescent="0.25">
      <c r="A29" s="38" t="s">
        <v>105</v>
      </c>
      <c r="B29" s="39"/>
      <c r="C29" s="39"/>
      <c r="D29" s="39"/>
      <c r="E29" s="39"/>
      <c r="F29" s="39"/>
      <c r="G29" s="39"/>
      <c r="H29" s="39"/>
      <c r="I29" s="40"/>
      <c r="K29" s="37"/>
    </row>
    <row r="30" spans="1:15" ht="15.75" customHeight="1" x14ac:dyDescent="0.25">
      <c r="A30" s="44" t="s">
        <v>232</v>
      </c>
      <c r="B30" s="2" t="s">
        <v>84</v>
      </c>
      <c r="C30" s="2">
        <f>AVERAGE(M2:M23)</f>
        <v>10.752822727272727</v>
      </c>
      <c r="D30" s="2">
        <f>ROUND(C30,4)</f>
        <v>10.752800000000001</v>
      </c>
      <c r="E30" s="2"/>
      <c r="F30" s="5"/>
      <c r="G30" s="5" t="s">
        <v>85</v>
      </c>
      <c r="H30" s="7" t="s">
        <v>82</v>
      </c>
      <c r="I30" s="8" t="s">
        <v>81</v>
      </c>
      <c r="K30" s="37"/>
    </row>
    <row r="31" spans="1:15" ht="15" customHeight="1" x14ac:dyDescent="0.25">
      <c r="A31" s="44"/>
      <c r="B31" s="2" t="s">
        <v>80</v>
      </c>
      <c r="C31" s="2">
        <f>COUNT(M2:M23,#REF!,#REF!)</f>
        <v>22</v>
      </c>
      <c r="D31" s="2"/>
      <c r="E31" s="2"/>
      <c r="F31" s="5"/>
      <c r="G31" s="9">
        <f>D30</f>
        <v>10.752800000000001</v>
      </c>
      <c r="H31" s="10">
        <f>D30-1.96*D32</f>
        <v>10.480556</v>
      </c>
      <c r="I31" s="11">
        <f>D30+1.96*D32</f>
        <v>11.025044000000001</v>
      </c>
      <c r="K31" s="37"/>
    </row>
    <row r="32" spans="1:15" x14ac:dyDescent="0.25">
      <c r="A32" s="44"/>
      <c r="B32" s="2" t="s">
        <v>78</v>
      </c>
      <c r="C32" s="2">
        <f>STDEV(M2:M23)</f>
        <v>0.13885067323882319</v>
      </c>
      <c r="D32" s="2">
        <f>ROUND(C32,4)</f>
        <v>0.1389</v>
      </c>
      <c r="E32" s="2"/>
      <c r="F32" s="12"/>
      <c r="G32" s="12">
        <f>ROUND(G31,4)</f>
        <v>10.752800000000001</v>
      </c>
      <c r="H32" s="12">
        <f>ROUND(H31,4)</f>
        <v>10.480600000000001</v>
      </c>
      <c r="I32" s="13">
        <f>ROUND(I31,4)</f>
        <v>11.025</v>
      </c>
      <c r="K32" s="37"/>
    </row>
    <row r="33" spans="1:11" x14ac:dyDescent="0.25">
      <c r="A33" s="44"/>
      <c r="B33" s="2"/>
      <c r="C33" s="2"/>
      <c r="D33" s="2"/>
      <c r="E33" s="2"/>
      <c r="F33" s="12" t="s">
        <v>11</v>
      </c>
      <c r="G33" s="14">
        <f>EXP(G32)</f>
        <v>46760.775493628986</v>
      </c>
      <c r="H33" s="14">
        <f>EXP(H32)</f>
        <v>35617.771794924585</v>
      </c>
      <c r="I33" s="15">
        <f>EXP(I32)</f>
        <v>61389.862829014804</v>
      </c>
      <c r="K33" s="37"/>
    </row>
    <row r="34" spans="1:11" ht="15.75" thickBot="1" x14ac:dyDescent="0.3">
      <c r="A34" s="45"/>
      <c r="B34" s="3"/>
      <c r="C34" s="3"/>
      <c r="D34" s="3"/>
      <c r="E34" s="3"/>
      <c r="F34" s="6"/>
      <c r="G34" s="27"/>
      <c r="H34" s="27"/>
      <c r="I34" s="28"/>
      <c r="K34" s="37"/>
    </row>
    <row r="35" spans="1:11" ht="15.75" thickBot="1" x14ac:dyDescent="0.3">
      <c r="J35" s="1"/>
      <c r="K35" s="37"/>
    </row>
    <row r="36" spans="1:11" ht="15.75" thickBot="1" x14ac:dyDescent="0.3">
      <c r="A36" s="41" t="s">
        <v>97</v>
      </c>
      <c r="B36" s="42"/>
      <c r="C36" s="42"/>
      <c r="D36" s="42"/>
      <c r="E36" s="42"/>
      <c r="F36" s="42"/>
      <c r="G36" s="29"/>
      <c r="H36" s="29"/>
      <c r="I36" s="30"/>
      <c r="J36" s="1"/>
      <c r="K36" s="37"/>
    </row>
    <row r="37" spans="1:11" x14ac:dyDescent="0.25">
      <c r="A37" s="49" t="s">
        <v>117</v>
      </c>
      <c r="B37" s="50"/>
      <c r="C37" s="16"/>
      <c r="D37" s="20" t="s">
        <v>116</v>
      </c>
      <c r="E37" s="17">
        <v>95</v>
      </c>
      <c r="F37" s="18">
        <v>-0.32490000000000002</v>
      </c>
      <c r="G37" s="20"/>
      <c r="H37" s="20"/>
      <c r="I37" s="21"/>
      <c r="K37" s="37"/>
    </row>
    <row r="38" spans="1:11" x14ac:dyDescent="0.25">
      <c r="A38" s="51"/>
      <c r="B38" s="52"/>
      <c r="C38" s="19"/>
      <c r="D38" s="20" t="s">
        <v>228</v>
      </c>
      <c r="E38" s="20">
        <v>158</v>
      </c>
      <c r="F38" s="21">
        <v>-9.8000000000000004E-2</v>
      </c>
      <c r="G38" s="20"/>
      <c r="H38" s="20"/>
      <c r="I38" s="21"/>
      <c r="K38" s="37"/>
    </row>
    <row r="39" spans="1:11" x14ac:dyDescent="0.25">
      <c r="A39" s="51"/>
      <c r="B39" s="52"/>
      <c r="C39" s="19"/>
      <c r="D39" s="20" t="s">
        <v>229</v>
      </c>
      <c r="E39" s="20">
        <v>119</v>
      </c>
      <c r="F39" s="21">
        <v>-0.75639999999999996</v>
      </c>
      <c r="G39" s="20"/>
      <c r="H39" s="20"/>
      <c r="I39" s="21"/>
      <c r="K39" s="37"/>
    </row>
    <row r="40" spans="1:11" x14ac:dyDescent="0.25">
      <c r="A40" s="51"/>
      <c r="B40" s="52"/>
      <c r="C40" s="19" t="s">
        <v>11</v>
      </c>
      <c r="D40" s="20" t="s">
        <v>230</v>
      </c>
      <c r="E40" s="20">
        <v>55</v>
      </c>
      <c r="F40" s="21">
        <v>-0.28120000000000001</v>
      </c>
      <c r="G40" s="20"/>
      <c r="H40" s="20"/>
      <c r="I40" s="21"/>
      <c r="K40" s="37"/>
    </row>
    <row r="41" spans="1:11" ht="15.75" thickBot="1" x14ac:dyDescent="0.3">
      <c r="A41" s="53"/>
      <c r="B41" s="54"/>
      <c r="C41" s="22"/>
      <c r="D41" s="23"/>
      <c r="E41" s="23" t="s">
        <v>96</v>
      </c>
      <c r="F41" s="36">
        <f>(E37*F37+E38*F38+E39*F39+E40*F40)/(SUM(E37:E40))</f>
        <v>-0.35556697892271666</v>
      </c>
      <c r="G41" s="20"/>
      <c r="H41" s="20"/>
      <c r="I41" s="21"/>
      <c r="K41" s="37"/>
    </row>
    <row r="42" spans="1:11" x14ac:dyDescent="0.25">
      <c r="A42" s="31"/>
      <c r="B42" s="32"/>
      <c r="C42" s="20"/>
      <c r="D42" s="20"/>
      <c r="E42" s="20"/>
      <c r="F42" s="20"/>
      <c r="G42" s="20"/>
      <c r="H42" s="20"/>
      <c r="I42" s="21"/>
      <c r="K42" s="37"/>
    </row>
    <row r="43" spans="1:11" x14ac:dyDescent="0.25">
      <c r="A43" s="31"/>
      <c r="B43" s="32"/>
      <c r="C43" s="20"/>
      <c r="D43" s="20"/>
      <c r="E43" s="20"/>
      <c r="F43" s="20"/>
      <c r="G43" s="20"/>
      <c r="H43" s="20"/>
      <c r="I43" s="21"/>
      <c r="K43" s="37"/>
    </row>
    <row r="44" spans="1:11" ht="15.75" thickBot="1" x14ac:dyDescent="0.3">
      <c r="A44" s="31"/>
      <c r="B44" s="32"/>
      <c r="C44" s="20"/>
      <c r="D44" s="20"/>
      <c r="E44" s="20"/>
      <c r="F44" s="20"/>
      <c r="G44" s="20"/>
      <c r="H44" s="20"/>
      <c r="I44" s="21"/>
      <c r="K44" s="37"/>
    </row>
    <row r="45" spans="1:11" x14ac:dyDescent="0.25">
      <c r="A45" s="49" t="s">
        <v>95</v>
      </c>
      <c r="B45" s="50"/>
      <c r="C45" s="16" t="s">
        <v>94</v>
      </c>
      <c r="D45" s="17" t="s">
        <v>93</v>
      </c>
      <c r="E45" s="17" t="s">
        <v>92</v>
      </c>
      <c r="F45" s="18" t="s">
        <v>91</v>
      </c>
      <c r="G45" s="20"/>
      <c r="H45" s="20"/>
      <c r="I45" s="21"/>
      <c r="K45" s="37"/>
    </row>
    <row r="46" spans="1:11" x14ac:dyDescent="0.25">
      <c r="A46" s="51"/>
      <c r="B46" s="52"/>
      <c r="C46" s="19" t="s">
        <v>104</v>
      </c>
      <c r="D46" s="20">
        <v>36</v>
      </c>
      <c r="E46" s="20">
        <v>0.15509999999999999</v>
      </c>
      <c r="F46" s="21">
        <f>E46^2</f>
        <v>2.4056009999999996E-2</v>
      </c>
      <c r="G46" s="20"/>
      <c r="H46" s="20"/>
      <c r="I46" s="21"/>
      <c r="K46" s="37"/>
    </row>
    <row r="47" spans="1:11" x14ac:dyDescent="0.25">
      <c r="A47" s="51"/>
      <c r="B47" s="52"/>
      <c r="C47" s="19" t="s">
        <v>231</v>
      </c>
      <c r="D47" s="20">
        <v>13</v>
      </c>
      <c r="E47" s="20">
        <v>0.13420000000000001</v>
      </c>
      <c r="F47" s="21">
        <f>E47^2</f>
        <v>1.8009640000000004E-2</v>
      </c>
      <c r="G47" s="20"/>
      <c r="H47" s="20"/>
      <c r="I47" s="21"/>
      <c r="K47" s="37"/>
    </row>
    <row r="48" spans="1:11" x14ac:dyDescent="0.25">
      <c r="A48" s="51"/>
      <c r="B48" s="52"/>
      <c r="C48" s="19" t="s">
        <v>90</v>
      </c>
      <c r="D48" s="20">
        <v>22</v>
      </c>
      <c r="E48" s="20">
        <v>0.20294999999999999</v>
      </c>
      <c r="F48" s="21">
        <f>E48^2</f>
        <v>4.1188702499999993E-2</v>
      </c>
      <c r="G48" s="20"/>
      <c r="H48" s="20"/>
      <c r="I48" s="21"/>
      <c r="K48" s="37"/>
    </row>
    <row r="49" spans="1:11" x14ac:dyDescent="0.25">
      <c r="A49" s="51"/>
      <c r="B49" s="52"/>
      <c r="C49" s="19">
        <v>438</v>
      </c>
      <c r="D49" s="20">
        <v>14</v>
      </c>
      <c r="E49" s="20">
        <v>0.20369999999999999</v>
      </c>
      <c r="F49" s="21">
        <f>E49^2</f>
        <v>4.149369E-2</v>
      </c>
      <c r="G49" s="20"/>
      <c r="H49" s="20"/>
      <c r="I49" s="21"/>
      <c r="K49" s="37"/>
    </row>
    <row r="50" spans="1:11" x14ac:dyDescent="0.25">
      <c r="A50" s="51"/>
      <c r="B50" s="52"/>
      <c r="C50" s="19" t="s">
        <v>118</v>
      </c>
      <c r="D50" s="20">
        <v>10</v>
      </c>
      <c r="E50" s="20">
        <v>0.23219999999999999</v>
      </c>
      <c r="F50" s="21">
        <f>E50^2</f>
        <v>5.3916839999999994E-2</v>
      </c>
      <c r="G50" s="20"/>
      <c r="H50" s="20"/>
      <c r="I50" s="21"/>
      <c r="K50" s="37"/>
    </row>
    <row r="51" spans="1:11" ht="15" customHeight="1" x14ac:dyDescent="0.25">
      <c r="A51" s="51"/>
      <c r="B51" s="52"/>
      <c r="C51" s="19"/>
      <c r="D51" s="20"/>
      <c r="E51" s="20" t="s">
        <v>89</v>
      </c>
      <c r="F51" s="21">
        <f>SQRT((F46*(D46-1)+F47*(D47-1)+F48*(D48-1)+F49*(D49-1)+F50*(D50-1))/(SUM(D46:D50)-COUNT(D46:D50)))</f>
        <v>0.18097600554585497</v>
      </c>
      <c r="G51" s="20"/>
      <c r="H51" s="20"/>
      <c r="I51" s="21"/>
      <c r="K51" s="37"/>
    </row>
    <row r="52" spans="1:11" ht="15.75" thickBot="1" x14ac:dyDescent="0.3">
      <c r="A52" s="53"/>
      <c r="B52" s="54"/>
      <c r="C52" s="22"/>
      <c r="D52" s="23"/>
      <c r="E52" s="23"/>
      <c r="F52" s="24">
        <f>ROUND(F51,4)</f>
        <v>0.18099999999999999</v>
      </c>
      <c r="G52" s="20"/>
      <c r="H52" s="20"/>
      <c r="I52" s="21"/>
      <c r="K52" s="37"/>
    </row>
    <row r="53" spans="1:11" ht="15.75" thickBot="1" x14ac:dyDescent="0.3">
      <c r="A53" s="31"/>
      <c r="B53" s="32"/>
      <c r="C53" s="20"/>
      <c r="D53" s="20"/>
      <c r="E53" s="20"/>
      <c r="F53" s="20"/>
      <c r="G53" s="20"/>
      <c r="H53" s="20"/>
      <c r="I53" s="21"/>
      <c r="K53" s="37"/>
    </row>
    <row r="54" spans="1:11" ht="60" x14ac:dyDescent="0.25">
      <c r="A54" s="49" t="s">
        <v>88</v>
      </c>
      <c r="B54" s="50"/>
      <c r="C54" s="16"/>
      <c r="D54" s="17" t="s">
        <v>87</v>
      </c>
      <c r="E54" s="25" t="s">
        <v>86</v>
      </c>
      <c r="F54" s="18">
        <f>F41*F52</f>
        <v>-6.4357623185011717E-2</v>
      </c>
      <c r="G54" s="20"/>
      <c r="H54" s="20"/>
      <c r="I54" s="21"/>
      <c r="K54" s="37"/>
    </row>
    <row r="55" spans="1:11" ht="15.75" thickBot="1" x14ac:dyDescent="0.3">
      <c r="A55" s="53"/>
      <c r="B55" s="54"/>
      <c r="C55" s="22"/>
      <c r="D55" s="23"/>
      <c r="E55" s="26"/>
      <c r="F55" s="24">
        <f>ROUND(F54,4)</f>
        <v>-6.4399999999999999E-2</v>
      </c>
      <c r="G55" s="20"/>
      <c r="H55" s="20"/>
      <c r="I55" s="21"/>
      <c r="K55" s="37"/>
    </row>
    <row r="56" spans="1:11" ht="15.75" thickBot="1" x14ac:dyDescent="0.3">
      <c r="A56" s="19"/>
      <c r="B56" s="20"/>
      <c r="C56" s="20"/>
      <c r="D56" s="20"/>
      <c r="E56" s="20"/>
      <c r="F56" s="20"/>
      <c r="G56" s="20"/>
      <c r="H56" s="20"/>
      <c r="I56" s="21"/>
      <c r="K56" s="37"/>
    </row>
    <row r="57" spans="1:11" x14ac:dyDescent="0.25">
      <c r="A57" s="46" t="s">
        <v>106</v>
      </c>
      <c r="B57" s="47"/>
      <c r="C57" s="47"/>
      <c r="D57" s="47"/>
      <c r="E57" s="47"/>
      <c r="F57" s="47"/>
      <c r="G57" s="47"/>
      <c r="H57" s="47"/>
      <c r="I57" s="48"/>
      <c r="K57" s="37"/>
    </row>
    <row r="58" spans="1:11" x14ac:dyDescent="0.25">
      <c r="A58" s="33"/>
      <c r="B58" s="20" t="s">
        <v>84</v>
      </c>
      <c r="C58" s="20">
        <f>C30</f>
        <v>10.752822727272727</v>
      </c>
      <c r="D58" s="20">
        <f>ROUND(C58,4)</f>
        <v>10.752800000000001</v>
      </c>
      <c r="E58" s="20"/>
      <c r="F58" s="5"/>
      <c r="G58" s="5" t="s">
        <v>83</v>
      </c>
      <c r="H58" s="7" t="s">
        <v>82</v>
      </c>
      <c r="I58" s="8" t="s">
        <v>81</v>
      </c>
      <c r="K58" s="37"/>
    </row>
    <row r="59" spans="1:11" x14ac:dyDescent="0.25">
      <c r="A59" s="33"/>
      <c r="B59" s="20" t="s">
        <v>79</v>
      </c>
      <c r="C59" s="20">
        <f>C58-F54</f>
        <v>10.81718035045774</v>
      </c>
      <c r="D59" s="20">
        <f>D58-F55</f>
        <v>10.8172</v>
      </c>
      <c r="E59" s="20"/>
      <c r="F59" s="5"/>
      <c r="G59" s="9">
        <f>D59</f>
        <v>10.8172</v>
      </c>
      <c r="H59" s="10">
        <f>D59-1.96*D61</f>
        <v>10.544955999999999</v>
      </c>
      <c r="I59" s="11">
        <f>D59+1.96*D61</f>
        <v>11.089444</v>
      </c>
      <c r="K59" s="37"/>
    </row>
    <row r="60" spans="1:11" x14ac:dyDescent="0.25">
      <c r="A60" s="33"/>
      <c r="B60" s="20"/>
      <c r="C60" s="20"/>
      <c r="D60" s="20"/>
      <c r="E60" s="20"/>
      <c r="F60" s="12"/>
      <c r="G60" s="12">
        <f>ROUND(G59,4)</f>
        <v>10.8172</v>
      </c>
      <c r="H60" s="12">
        <f>ROUND(H59,4)</f>
        <v>10.545</v>
      </c>
      <c r="I60" s="13">
        <f>ROUND(I59,4)</f>
        <v>11.089399999999999</v>
      </c>
      <c r="K60" s="37"/>
    </row>
    <row r="61" spans="1:11" x14ac:dyDescent="0.25">
      <c r="A61" s="33"/>
      <c r="B61" s="20" t="s">
        <v>78</v>
      </c>
      <c r="C61" s="20">
        <f>C32</f>
        <v>0.13885067323882319</v>
      </c>
      <c r="D61" s="20">
        <f>ROUND(C61,4)</f>
        <v>0.1389</v>
      </c>
      <c r="E61" s="20"/>
      <c r="F61" s="12" t="s">
        <v>11</v>
      </c>
      <c r="G61" s="14">
        <f>EXP(G60)</f>
        <v>49871.251825513056</v>
      </c>
      <c r="H61" s="14">
        <f>EXP(H60)</f>
        <v>37987.027543851495</v>
      </c>
      <c r="I61" s="15">
        <f>EXP(I60)</f>
        <v>65473.450265952779</v>
      </c>
      <c r="K61" s="37"/>
    </row>
    <row r="62" spans="1:11" ht="15.75" thickBot="1" x14ac:dyDescent="0.3">
      <c r="A62" s="34"/>
      <c r="B62" s="23"/>
      <c r="C62" s="23"/>
      <c r="D62" s="23"/>
      <c r="E62" s="23"/>
      <c r="F62" s="6"/>
      <c r="G62" s="27"/>
      <c r="H62" s="27"/>
      <c r="I62" s="28"/>
      <c r="K62" s="37"/>
    </row>
    <row r="63" spans="1:11" x14ac:dyDescent="0.25">
      <c r="J63" s="1"/>
      <c r="K63" s="37"/>
    </row>
    <row r="64" spans="1:11" x14ac:dyDescent="0.25">
      <c r="J64" s="1"/>
      <c r="K64" s="37"/>
    </row>
  </sheetData>
  <mergeCells count="8">
    <mergeCell ref="A54:B55"/>
    <mergeCell ref="A57:I57"/>
    <mergeCell ref="P9:Q11"/>
    <mergeCell ref="A29:I29"/>
    <mergeCell ref="A30:A34"/>
    <mergeCell ref="A36:F36"/>
    <mergeCell ref="A37:B41"/>
    <mergeCell ref="A45:B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LTMS for 434-3 Jan2021</vt:lpstr>
      <vt:lpstr>Yi</vt:lpstr>
      <vt:lpstr>Sev. adj - outliers removed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Mills, Justin</dc:creator>
  <cp:lastModifiedBy>Mills, Justin</cp:lastModifiedBy>
  <dcterms:created xsi:type="dcterms:W3CDTF">2019-02-18T15:01:30Z</dcterms:created>
  <dcterms:modified xsi:type="dcterms:W3CDTF">2021-01-15T19:16:57Z</dcterms:modified>
</cp:coreProperties>
</file>