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ubrizol-my.sharepoint.com/personal/michael_faile_lubrizol_com/Documents/H Drive/Documents/BTS Analytical Chemist/Test Responsibilities/TEOST/ASTM TMC Surveillance Panel/Meeting Minutes and Presentations/10-13-2021 SP Meeting/"/>
    </mc:Choice>
  </mc:AlternateContent>
  <xr:revisionPtr revIDLastSave="19" documentId="14_{7B9165C8-9774-4562-935B-3AAE0E1DFCC7}" xr6:coauthVersionLast="47" xr6:coauthVersionMax="47" xr10:uidLastSave="{AB2F9A7B-5D5E-4E2E-86D6-53D78839F320}"/>
  <bookViews>
    <workbookView xWindow="28690" yWindow="-110" windowWidth="29020" windowHeight="15820" xr2:uid="{00000000-000D-0000-FFFF-FFFF00000000}"/>
  </bookViews>
  <sheets>
    <sheet name="75_1_20211007" sheetId="5" r:id="rId1"/>
    <sheet name="Proposed Target and bands" sheetId="3" r:id="rId2"/>
  </sheets>
  <definedNames>
    <definedName name="_1_75_1RR_20171108_Incomplete" localSheetId="0">'75_1_20211007'!$A$1:$J$25</definedName>
    <definedName name="_1_75_1RR_20171108_Incomplet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8" i="3" l="1"/>
  <c r="F48" i="3"/>
  <c r="F86" i="5"/>
  <c r="F83" i="5"/>
  <c r="F81" i="5"/>
  <c r="G26" i="3" l="1"/>
  <c r="F26" i="3"/>
  <c r="G25" i="3"/>
  <c r="F25" i="3"/>
  <c r="G24" i="3"/>
  <c r="F24" i="3"/>
  <c r="G23" i="3"/>
  <c r="F23" i="3"/>
  <c r="G22" i="3"/>
  <c r="F22" i="3"/>
  <c r="K83" i="5"/>
  <c r="K87" i="5"/>
  <c r="H99" i="5"/>
  <c r="K86" i="5"/>
  <c r="K82" i="5"/>
  <c r="K90" i="5"/>
  <c r="K91" i="5"/>
  <c r="H100" i="5"/>
  <c r="J100" i="5" s="1"/>
  <c r="J99" i="5"/>
  <c r="H93" i="5"/>
  <c r="G93" i="5"/>
  <c r="K85" i="5"/>
  <c r="K81" i="5"/>
  <c r="I100" i="5" l="1"/>
  <c r="I99" i="5"/>
  <c r="H96" i="5" l="1"/>
  <c r="G96" i="5"/>
  <c r="H95" i="5"/>
  <c r="G95" i="5"/>
  <c r="H94" i="5"/>
  <c r="G94" i="5"/>
  <c r="H92" i="5"/>
  <c r="G92" i="5"/>
  <c r="M83" i="5"/>
  <c r="V82" i="5"/>
  <c r="M82" i="5"/>
  <c r="V81" i="5"/>
  <c r="M81" i="5"/>
  <c r="N22" i="5"/>
  <c r="N19" i="5"/>
  <c r="N18" i="5"/>
  <c r="N16" i="5"/>
  <c r="N15" i="5"/>
  <c r="N14" i="5"/>
  <c r="N13" i="5"/>
  <c r="N10" i="5"/>
  <c r="N9" i="5"/>
  <c r="N8" i="5"/>
  <c r="N7" i="5"/>
  <c r="G5" i="3"/>
  <c r="F5" i="3"/>
  <c r="G4" i="3"/>
  <c r="F4" i="3"/>
  <c r="G3" i="3"/>
  <c r="F3" i="3"/>
  <c r="G6" i="3"/>
  <c r="F6" i="3"/>
  <c r="N82" i="5" l="1"/>
  <c r="N81" i="5"/>
</calcChain>
</file>

<file path=xl/sharedStrings.xml><?xml version="1.0" encoding="utf-8"?>
<sst xmlns="http://schemas.openxmlformats.org/spreadsheetml/2006/main" count="585" uniqueCount="179">
  <si>
    <t>TESTKEY</t>
  </si>
  <si>
    <t>DTCOMP</t>
  </si>
  <si>
    <t>LTMSLAB</t>
  </si>
  <si>
    <t>APPARATS</t>
  </si>
  <si>
    <t>IND</t>
  </si>
  <si>
    <t>TDEP</t>
  </si>
  <si>
    <t>VAL</t>
  </si>
  <si>
    <t>COM1</t>
  </si>
  <si>
    <t>DTERPT</t>
  </si>
  <si>
    <t>RODDEP</t>
  </si>
  <si>
    <t>FILDEP</t>
  </si>
  <si>
    <t>126009-TEOST</t>
  </si>
  <si>
    <t>A</t>
  </si>
  <si>
    <t>A 4</t>
  </si>
  <si>
    <t>75-1</t>
  </si>
  <si>
    <t>AG</t>
  </si>
  <si>
    <t>75-1 RR</t>
  </si>
  <si>
    <t>126010-TEOST</t>
  </si>
  <si>
    <t>126011-TEOST</t>
  </si>
  <si>
    <t>A 1</t>
  </si>
  <si>
    <t>126198-TEOST</t>
  </si>
  <si>
    <t>AU</t>
  </si>
  <si>
    <t>AU 2</t>
  </si>
  <si>
    <t>126199-TEOST</t>
  </si>
  <si>
    <t>126200-TEOST</t>
  </si>
  <si>
    <t>125938-TEOST</t>
  </si>
  <si>
    <t>B</t>
  </si>
  <si>
    <t>B 7</t>
  </si>
  <si>
    <t>125939-TEOST</t>
  </si>
  <si>
    <t>B 6</t>
  </si>
  <si>
    <t>125940-TEOST</t>
  </si>
  <si>
    <t>B 8</t>
  </si>
  <si>
    <t>125918-TEOST</t>
  </si>
  <si>
    <t>D</t>
  </si>
  <si>
    <t>D 2</t>
  </si>
  <si>
    <t>125919-TEOST</t>
  </si>
  <si>
    <t>125920-TEOST</t>
  </si>
  <si>
    <t>D 3</t>
  </si>
  <si>
    <t>G</t>
  </si>
  <si>
    <t>126159-TEOST</t>
  </si>
  <si>
    <t>G 1</t>
  </si>
  <si>
    <t>126216-TEOST</t>
  </si>
  <si>
    <t>V</t>
  </si>
  <si>
    <t>V 5</t>
  </si>
  <si>
    <t>126215-TEOST</t>
  </si>
  <si>
    <t>Supplier</t>
  </si>
  <si>
    <t>Screener</t>
  </si>
  <si>
    <t>A?</t>
  </si>
  <si>
    <t>B?</t>
  </si>
  <si>
    <t>G?</t>
  </si>
  <si>
    <t>Oil 75 Cal</t>
  </si>
  <si>
    <t>Strong mild bias!</t>
  </si>
  <si>
    <t>Mean</t>
  </si>
  <si>
    <t>Target mean oil 75</t>
  </si>
  <si>
    <t>s.d.</t>
  </si>
  <si>
    <t>Target s.d. oil 75</t>
  </si>
  <si>
    <t>All results</t>
  </si>
  <si>
    <t>Passing two-test calibration run immediately after 75-1; instrument not calibrated at time of RR run</t>
  </si>
  <si>
    <t>E1</t>
  </si>
  <si>
    <t>E1 1</t>
  </si>
  <si>
    <t>Yi Oil 75</t>
  </si>
  <si>
    <t>126036-TEOST</t>
  </si>
  <si>
    <t>126037-TEOST</t>
  </si>
  <si>
    <t>126038-TEOST</t>
  </si>
  <si>
    <t>Three runs same day, same instrument</t>
  </si>
  <si>
    <t>Strong severe bias!</t>
  </si>
  <si>
    <t>Green results only (excluded lab E1, 38.5 &amp; 61.9)</t>
  </si>
  <si>
    <t>G 2</t>
  </si>
  <si>
    <t>Targets and 95% Acceptance Bands</t>
  </si>
  <si>
    <t>Cal on 435-2, follow-up cal on 75 failed OC (23.5), then passed (58.5)</t>
  </si>
  <si>
    <t>Min result</t>
  </si>
  <si>
    <t>Max result</t>
  </si>
  <si>
    <t>Proposed Targets and 95% Acceptance Bands</t>
  </si>
  <si>
    <t>sR</t>
  </si>
  <si>
    <t>Lower</t>
  </si>
  <si>
    <t>Upper</t>
  </si>
  <si>
    <t>Oil</t>
  </si>
  <si>
    <t>Current</t>
  </si>
  <si>
    <t>Proposal 2</t>
  </si>
  <si>
    <t>Proposal 3</t>
  </si>
  <si>
    <t>Notes</t>
  </si>
  <si>
    <t>n</t>
  </si>
  <si>
    <t>TMC Oil 75</t>
  </si>
  <si>
    <t>Green and purple results (excludes 38.5 &amp; 61.9)</t>
  </si>
  <si>
    <t>Proposal 1</t>
  </si>
  <si>
    <t xml:space="preserve"> A1</t>
  </si>
  <si>
    <t xml:space="preserve"> B6</t>
  </si>
  <si>
    <t xml:space="preserve"> B14</t>
  </si>
  <si>
    <t xml:space="preserve"> E11</t>
  </si>
  <si>
    <t xml:space="preserve"> G3</t>
  </si>
  <si>
    <t xml:space="preserve"> G2</t>
  </si>
  <si>
    <t xml:space="preserve"> B7</t>
  </si>
  <si>
    <t xml:space="preserve"> A4</t>
  </si>
  <si>
    <t xml:space="preserve"> D5</t>
  </si>
  <si>
    <t xml:space="preserve"> A5</t>
  </si>
  <si>
    <t xml:space="preserve"> AU2</t>
  </si>
  <si>
    <t xml:space="preserve"> A6</t>
  </si>
  <si>
    <t xml:space="preserve"> P1</t>
  </si>
  <si>
    <t xml:space="preserve"> D3</t>
  </si>
  <si>
    <t xml:space="preserve"> V8</t>
  </si>
  <si>
    <t xml:space="preserve"> 151390-TEOST</t>
  </si>
  <si>
    <t xml:space="preserve"> 151391-TEOST</t>
  </si>
  <si>
    <t xml:space="preserve"> 146122-TEOST</t>
  </si>
  <si>
    <t xml:space="preserve"> 152848-TEOST</t>
  </si>
  <si>
    <t xml:space="preserve"> 154628-TEOST</t>
  </si>
  <si>
    <t xml:space="preserve"> 148964-TEOST</t>
  </si>
  <si>
    <t xml:space="preserve"> 148965-TEOST</t>
  </si>
  <si>
    <t xml:space="preserve"> 148966-TEOST</t>
  </si>
  <si>
    <t xml:space="preserve"> 155130-TEOST</t>
  </si>
  <si>
    <t xml:space="preserve"> 152849-TEOST</t>
  </si>
  <si>
    <t xml:space="preserve"> 152850-TEOST</t>
  </si>
  <si>
    <t xml:space="preserve"> 157545-TEOST</t>
  </si>
  <si>
    <t xml:space="preserve"> 157546-TEOST</t>
  </si>
  <si>
    <t xml:space="preserve"> 157547-TEOST</t>
  </si>
  <si>
    <t xml:space="preserve"> 148962-TEOST</t>
  </si>
  <si>
    <t xml:space="preserve"> 152851-TEOST</t>
  </si>
  <si>
    <t xml:space="preserve"> 152852-TEOST</t>
  </si>
  <si>
    <t xml:space="preserve"> 156608-TEOST</t>
  </si>
  <si>
    <t xml:space="preserve"> 157548-TEOST</t>
  </si>
  <si>
    <t xml:space="preserve"> 157549-TEOST</t>
  </si>
  <si>
    <t xml:space="preserve"> 146047-TEOST</t>
  </si>
  <si>
    <t xml:space="preserve"> 146049-TEOST</t>
  </si>
  <si>
    <t xml:space="preserve"> 157550-TEOST</t>
  </si>
  <si>
    <t xml:space="preserve"> 148863-TEOST</t>
  </si>
  <si>
    <t xml:space="preserve"> 158520-TEOST</t>
  </si>
  <si>
    <t xml:space="preserve"> 157551-TEOST</t>
  </si>
  <si>
    <t xml:space="preserve"> 157552-TEOST</t>
  </si>
  <si>
    <t xml:space="preserve"> 157553-TEOST</t>
  </si>
  <si>
    <t xml:space="preserve"> 148963-TEOST</t>
  </si>
  <si>
    <t xml:space="preserve"> 155131-TEOST</t>
  </si>
  <si>
    <t xml:space="preserve"> 157390-TEOST</t>
  </si>
  <si>
    <t xml:space="preserve"> 163712-TEOST</t>
  </si>
  <si>
    <t xml:space="preserve"> 163713-TEOST</t>
  </si>
  <si>
    <t xml:space="preserve"> 157391-TEOST</t>
  </si>
  <si>
    <t xml:space="preserve"> 156609-TEOST</t>
  </si>
  <si>
    <t xml:space="preserve"> 157392-TEOST</t>
  </si>
  <si>
    <t xml:space="preserve"> 157394-TEOST</t>
  </si>
  <si>
    <t xml:space="preserve"> 157395-TEOST</t>
  </si>
  <si>
    <t xml:space="preserve"> 158521-TEOST</t>
  </si>
  <si>
    <t xml:space="preserve"> 158522-TEOST</t>
  </si>
  <si>
    <t xml:space="preserve"> 159808-TEOST</t>
  </si>
  <si>
    <t xml:space="preserve"> 159809-TEOST</t>
  </si>
  <si>
    <t xml:space="preserve"> 159810-TEOST</t>
  </si>
  <si>
    <t xml:space="preserve"> 165189-TEOST</t>
  </si>
  <si>
    <t xml:space="preserve"> 165190-TEOST</t>
  </si>
  <si>
    <t xml:space="preserve"> 165191-TEOST</t>
  </si>
  <si>
    <t xml:space="preserve"> 155142-TEOST</t>
  </si>
  <si>
    <t xml:space="preserve"> 146048-TEOST</t>
  </si>
  <si>
    <t xml:space="preserve"> 148864-TEOST</t>
  </si>
  <si>
    <t xml:space="preserve"> 158523-TEOST</t>
  </si>
  <si>
    <t xml:space="preserve"> 161774-TEOST</t>
  </si>
  <si>
    <t xml:space="preserve"> 165301-TEOST</t>
  </si>
  <si>
    <t>P</t>
  </si>
  <si>
    <t xml:space="preserve"> OC</t>
  </si>
  <si>
    <t xml:space="preserve"> AC</t>
  </si>
  <si>
    <t xml:space="preserve"> ON</t>
  </si>
  <si>
    <t xml:space="preserve"> AN</t>
  </si>
  <si>
    <t xml:space="preserve"> TDEPS</t>
  </si>
  <si>
    <t xml:space="preserve"> </t>
  </si>
  <si>
    <t xml:space="preserve"> 2TESTCAL</t>
  </si>
  <si>
    <t xml:space="preserve"> TDEPM</t>
  </si>
  <si>
    <t xml:space="preserve"> SHAKDOWN</t>
  </si>
  <si>
    <t>Bin</t>
  </si>
  <si>
    <t>Frequency</t>
  </si>
  <si>
    <t>More</t>
  </si>
  <si>
    <t>Temporary</t>
  </si>
  <si>
    <t>Round Robin Green results only (excluded lab E1, 38.5 &amp; 61.9 &amp; screening results)</t>
  </si>
  <si>
    <t>outlier high bias</t>
  </si>
  <si>
    <t>outlier low bias</t>
  </si>
  <si>
    <t>2 Test cal both run failed, 6th fail</t>
  </si>
  <si>
    <t>Shakedown run</t>
  </si>
  <si>
    <t>Green results only (excludes screening runs, lab E1 RR, outliers, and shakedown runs)</t>
  </si>
  <si>
    <t>Greern and purple results (excludes screening runs, extreme outliers and shakedown runs)</t>
  </si>
  <si>
    <t>D6335 repeatability</t>
  </si>
  <si>
    <t>D6335 Reproducability</t>
  </si>
  <si>
    <t>Green and purple results (excludes screening runs, extreme outliers and shakedown runs)</t>
  </si>
  <si>
    <t>Temporary Limits: Proposed Targets and 95% Acceptance Bands</t>
  </si>
  <si>
    <t>Final Limits: Proposed Targets and 95% Acceptance Bands</t>
  </si>
  <si>
    <t>Final Agreed upon Limits: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</si>
</sst>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0"/>
      <name val="MS Sans Serif"/>
      <family val="2"/>
    </font>
    <font>
      <sz val="10"/>
      <color rgb="FFFF0000"/>
      <name val="MS Sans Serif"/>
      <family val="2"/>
    </font>
    <font>
      <sz val="10"/>
      <color rgb="FF00B050"/>
      <name val="MS Sans Serif"/>
      <family val="2"/>
    </font>
    <font>
      <sz val="10"/>
      <color rgb="FF7030A0"/>
      <name val="MS Sans Serif"/>
      <family val="2"/>
    </font>
    <font>
      <b/>
      <sz val="10"/>
      <name val="MS Sans Serif"/>
    </font>
    <font>
      <b/>
      <sz val="12"/>
      <name val="MS Sans Serif"/>
    </font>
    <font>
      <i/>
      <sz val="11"/>
      <color theme="1"/>
      <name val="Calibri"/>
      <family val="2"/>
      <scheme val="minor"/>
    </font>
    <font>
      <sz val="12"/>
      <name val="MS Sans Serif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164" fontId="0" fillId="0" borderId="0" xfId="0" applyNumberFormat="1"/>
    <xf numFmtId="164" fontId="1" fillId="0" borderId="0" xfId="0" applyNumberFormat="1" applyFont="1"/>
    <xf numFmtId="2" fontId="0" fillId="0" borderId="0" xfId="0" applyNumberFormat="1"/>
    <xf numFmtId="2" fontId="1" fillId="0" borderId="0" xfId="0" applyNumberFormat="1" applyFont="1"/>
    <xf numFmtId="164" fontId="2" fillId="0" borderId="0" xfId="0" applyNumberFormat="1" applyFont="1"/>
    <xf numFmtId="0" fontId="0" fillId="0" borderId="0" xfId="0" applyFont="1"/>
    <xf numFmtId="2" fontId="2" fillId="0" borderId="0" xfId="0" applyNumberFormat="1" applyFont="1"/>
    <xf numFmtId="164" fontId="3" fillId="0" borderId="0" xfId="0" applyNumberFormat="1" applyFont="1"/>
    <xf numFmtId="2" fontId="3" fillId="0" borderId="0" xfId="0" applyNumberFormat="1" applyFont="1"/>
    <xf numFmtId="0" fontId="4" fillId="0" borderId="0" xfId="0" applyFon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NumberFormat="1" applyBorder="1"/>
    <xf numFmtId="164" fontId="2" fillId="0" borderId="1" xfId="0" applyNumberFormat="1" applyFont="1" applyBorder="1"/>
    <xf numFmtId="2" fontId="2" fillId="0" borderId="1" xfId="0" applyNumberFormat="1" applyFont="1" applyBorder="1"/>
    <xf numFmtId="164" fontId="0" fillId="0" borderId="1" xfId="0" applyNumberFormat="1" applyBorder="1"/>
    <xf numFmtId="2" fontId="0" fillId="0" borderId="1" xfId="0" applyNumberFormat="1" applyBorder="1"/>
    <xf numFmtId="164" fontId="1" fillId="0" borderId="1" xfId="0" applyNumberFormat="1" applyFont="1" applyBorder="1"/>
    <xf numFmtId="2" fontId="1" fillId="0" borderId="1" xfId="0" applyNumberFormat="1" applyFont="1" applyBorder="1"/>
    <xf numFmtId="0" fontId="3" fillId="0" borderId="1" xfId="0" applyFont="1" applyBorder="1"/>
    <xf numFmtId="0" fontId="1" fillId="0" borderId="1" xfId="0" applyNumberFormat="1" applyFont="1" applyBorder="1"/>
    <xf numFmtId="164" fontId="3" fillId="0" borderId="1" xfId="0" applyNumberFormat="1" applyFont="1" applyBorder="1"/>
    <xf numFmtId="2" fontId="3" fillId="0" borderId="1" xfId="0" applyNumberFormat="1" applyFont="1" applyBorder="1"/>
    <xf numFmtId="0" fontId="1" fillId="0" borderId="1" xfId="0" applyFont="1" applyBorder="1"/>
    <xf numFmtId="0" fontId="0" fillId="0" borderId="1" xfId="0" applyNumberFormat="1" applyFont="1" applyBorder="1"/>
    <xf numFmtId="0" fontId="0" fillId="0" borderId="1" xfId="0" applyFont="1" applyBorder="1"/>
    <xf numFmtId="0" fontId="0" fillId="2" borderId="1" xfId="0" applyFill="1" applyBorder="1"/>
    <xf numFmtId="0" fontId="0" fillId="3" borderId="1" xfId="0" applyFill="1" applyBorder="1"/>
    <xf numFmtId="164" fontId="2" fillId="3" borderId="1" xfId="0" applyNumberFormat="1" applyFont="1" applyFill="1" applyBorder="1"/>
    <xf numFmtId="164" fontId="0" fillId="0" borderId="1" xfId="0" applyNumberFormat="1" applyFont="1" applyBorder="1"/>
    <xf numFmtId="2" fontId="0" fillId="0" borderId="1" xfId="0" applyNumberFormat="1" applyFont="1" applyBorder="1"/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4" fillId="0" borderId="7" xfId="0" applyFont="1" applyBorder="1" applyAlignment="1">
      <alignment vertical="center"/>
    </xf>
    <xf numFmtId="0" fontId="0" fillId="0" borderId="8" xfId="0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2" fillId="0" borderId="1" xfId="0" applyFont="1" applyBorder="1"/>
    <xf numFmtId="0" fontId="1" fillId="0" borderId="1" xfId="0" applyFont="1" applyFill="1" applyBorder="1"/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9" fontId="0" fillId="0" borderId="0" xfId="0" applyNumberFormat="1"/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0" xfId="0" applyFont="1"/>
    <xf numFmtId="0" fontId="5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'75_1_20211007'!$B$104</c:f>
              <c:strCache>
                <c:ptCount val="1"/>
                <c:pt idx="0">
                  <c:v>Frequency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'75_1_20211007'!$A$105:$A$121</c:f>
              <c:numCache>
                <c:formatCode>General</c:formatCode>
                <c:ptCount val="17"/>
                <c:pt idx="0">
                  <c:v>20</c:v>
                </c:pt>
                <c:pt idx="1">
                  <c:v>25</c:v>
                </c:pt>
                <c:pt idx="2">
                  <c:v>30</c:v>
                </c:pt>
                <c:pt idx="3">
                  <c:v>35</c:v>
                </c:pt>
                <c:pt idx="4">
                  <c:v>40</c:v>
                </c:pt>
                <c:pt idx="5">
                  <c:v>45</c:v>
                </c:pt>
                <c:pt idx="6">
                  <c:v>50</c:v>
                </c:pt>
                <c:pt idx="7">
                  <c:v>55</c:v>
                </c:pt>
                <c:pt idx="8">
                  <c:v>60</c:v>
                </c:pt>
                <c:pt idx="9">
                  <c:v>65</c:v>
                </c:pt>
                <c:pt idx="10">
                  <c:v>70</c:v>
                </c:pt>
                <c:pt idx="11">
                  <c:v>75</c:v>
                </c:pt>
                <c:pt idx="12">
                  <c:v>80</c:v>
                </c:pt>
                <c:pt idx="13">
                  <c:v>85</c:v>
                </c:pt>
                <c:pt idx="14">
                  <c:v>90</c:v>
                </c:pt>
                <c:pt idx="15">
                  <c:v>95</c:v>
                </c:pt>
                <c:pt idx="16">
                  <c:v>100</c:v>
                </c:pt>
              </c:numCache>
            </c:numRef>
          </c:cat>
          <c:val>
            <c:numRef>
              <c:f>'75_1_20211007'!$B$105:$B$121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4</c:v>
                </c:pt>
                <c:pt idx="6">
                  <c:v>17</c:v>
                </c:pt>
                <c:pt idx="7">
                  <c:v>16</c:v>
                </c:pt>
                <c:pt idx="8">
                  <c:v>9</c:v>
                </c:pt>
                <c:pt idx="9">
                  <c:v>13</c:v>
                </c:pt>
                <c:pt idx="10">
                  <c:v>4</c:v>
                </c:pt>
                <c:pt idx="11">
                  <c:v>2</c:v>
                </c:pt>
                <c:pt idx="12">
                  <c:v>3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29-44F7-92E8-0A113C01A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53544512"/>
        <c:axId val="1053544840"/>
      </c:barChart>
      <c:catAx>
        <c:axId val="1053544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3544840"/>
        <c:crosses val="autoZero"/>
        <c:auto val="1"/>
        <c:lblAlgn val="ctr"/>
        <c:lblOffset val="100"/>
        <c:noMultiLvlLbl val="0"/>
      </c:catAx>
      <c:valAx>
        <c:axId val="1053544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3544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657225</xdr:colOff>
      <xdr:row>103</xdr:row>
      <xdr:rowOff>117475</xdr:rowOff>
    </xdr:from>
    <xdr:to>
      <xdr:col>10</xdr:col>
      <xdr:colOff>212725</xdr:colOff>
      <xdr:row>120</xdr:row>
      <xdr:rowOff>34925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67EB6D4-CEA6-489A-B5DD-9AC3581490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139700</xdr:colOff>
      <xdr:row>8</xdr:row>
      <xdr:rowOff>120651</xdr:rowOff>
    </xdr:from>
    <xdr:to>
      <xdr:col>8</xdr:col>
      <xdr:colOff>88900</xdr:colOff>
      <xdr:row>16</xdr:row>
      <xdr:rowOff>16321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1CECDDE-9EDE-4CE7-A4BB-17EDBB9025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0" y="1619251"/>
          <a:ext cx="7194550" cy="121647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9</xdr:col>
      <xdr:colOff>177970</xdr:colOff>
      <xdr:row>43</xdr:row>
      <xdr:rowOff>51158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29BAB40-DBD8-4B6D-B4FF-1A582B7CFB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137150"/>
          <a:ext cx="8026570" cy="25276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2D9C5-C431-4859-A017-37682483E8C8}">
  <dimension ref="A1:V122"/>
  <sheetViews>
    <sheetView tabSelected="1" workbookViewId="0">
      <pane ySplit="1" topLeftCell="A2" activePane="bottomLeft" state="frozen"/>
      <selection pane="bottomLeft" activeCell="E11" sqref="E11"/>
    </sheetView>
  </sheetViews>
  <sheetFormatPr defaultRowHeight="13" x14ac:dyDescent="0.3"/>
  <cols>
    <col min="1" max="1" width="14.26953125" bestFit="1" customWidth="1"/>
    <col min="2" max="2" width="9.26953125" bestFit="1" customWidth="1"/>
    <col min="3" max="3" width="9.7265625" bestFit="1" customWidth="1"/>
    <col min="4" max="4" width="11.453125" bestFit="1" customWidth="1"/>
    <col min="5" max="5" width="6.36328125" customWidth="1"/>
    <col min="6" max="6" width="6.26953125" customWidth="1"/>
    <col min="7" max="7" width="12.1796875" bestFit="1" customWidth="1"/>
    <col min="8" max="8" width="9" bestFit="1" customWidth="1"/>
    <col min="9" max="9" width="9.26953125" bestFit="1" customWidth="1"/>
    <col min="10" max="10" width="7.54296875" bestFit="1" customWidth="1"/>
    <col min="11" max="11" width="6.26953125" bestFit="1" customWidth="1"/>
    <col min="12" max="12" width="6.26953125" customWidth="1"/>
    <col min="13" max="13" width="9.54296875" customWidth="1"/>
    <col min="15" max="15" width="78.08984375" bestFit="1" customWidth="1"/>
  </cols>
  <sheetData>
    <row r="1" spans="1:15" s="10" customFormat="1" x14ac:dyDescent="0.3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6</v>
      </c>
      <c r="G1" s="14" t="s">
        <v>7</v>
      </c>
      <c r="H1" s="14" t="s">
        <v>8</v>
      </c>
      <c r="I1" s="14" t="s">
        <v>9</v>
      </c>
      <c r="J1" s="14" t="s">
        <v>10</v>
      </c>
      <c r="K1" s="14" t="s">
        <v>5</v>
      </c>
      <c r="L1" s="14"/>
      <c r="M1" s="14" t="s">
        <v>50</v>
      </c>
      <c r="N1" s="14" t="s">
        <v>60</v>
      </c>
      <c r="O1" s="14" t="s">
        <v>80</v>
      </c>
    </row>
    <row r="2" spans="1:15" s="10" customFormat="1" x14ac:dyDescent="0.3">
      <c r="A2" s="15"/>
      <c r="B2" s="15"/>
      <c r="C2" s="15" t="s">
        <v>45</v>
      </c>
      <c r="D2" s="15"/>
      <c r="E2" s="15" t="s">
        <v>14</v>
      </c>
      <c r="F2" s="15"/>
      <c r="G2" s="15" t="s">
        <v>46</v>
      </c>
      <c r="H2" s="15"/>
      <c r="I2" s="15"/>
      <c r="J2" s="15"/>
      <c r="K2" s="21">
        <v>69.8</v>
      </c>
      <c r="L2" s="21"/>
      <c r="M2" s="19"/>
      <c r="N2" s="20"/>
      <c r="O2" s="15"/>
    </row>
    <row r="3" spans="1:15" s="10" customFormat="1" x14ac:dyDescent="0.3">
      <c r="A3" s="15"/>
      <c r="B3" s="15"/>
      <c r="C3" s="15" t="s">
        <v>12</v>
      </c>
      <c r="D3" s="15" t="s">
        <v>47</v>
      </c>
      <c r="E3" s="15" t="s">
        <v>14</v>
      </c>
      <c r="F3" s="15"/>
      <c r="G3" s="15" t="s">
        <v>46</v>
      </c>
      <c r="H3" s="15"/>
      <c r="I3" s="15"/>
      <c r="J3" s="15"/>
      <c r="K3" s="21">
        <v>44.1</v>
      </c>
      <c r="L3" s="21"/>
      <c r="M3" s="19"/>
      <c r="N3" s="20"/>
      <c r="O3" s="15"/>
    </row>
    <row r="4" spans="1:15" s="10" customFormat="1" x14ac:dyDescent="0.3">
      <c r="A4" s="15"/>
      <c r="B4" s="15"/>
      <c r="C4" s="15" t="s">
        <v>26</v>
      </c>
      <c r="D4" s="15" t="s">
        <v>48</v>
      </c>
      <c r="E4" s="15" t="s">
        <v>14</v>
      </c>
      <c r="F4" s="15"/>
      <c r="G4" s="15" t="s">
        <v>46</v>
      </c>
      <c r="H4" s="15"/>
      <c r="I4" s="15"/>
      <c r="J4" s="15"/>
      <c r="K4" s="21">
        <v>61.5</v>
      </c>
      <c r="L4" s="21"/>
      <c r="M4" s="19"/>
      <c r="N4" s="20"/>
      <c r="O4" s="15"/>
    </row>
    <row r="5" spans="1:15" s="10" customFormat="1" x14ac:dyDescent="0.3">
      <c r="A5" s="15"/>
      <c r="B5" s="15"/>
      <c r="C5" s="15" t="s">
        <v>26</v>
      </c>
      <c r="D5" s="15" t="s">
        <v>48</v>
      </c>
      <c r="E5" s="15" t="s">
        <v>14</v>
      </c>
      <c r="F5" s="15"/>
      <c r="G5" s="15" t="s">
        <v>46</v>
      </c>
      <c r="H5" s="15"/>
      <c r="I5" s="15"/>
      <c r="J5" s="15"/>
      <c r="K5" s="21">
        <v>60.8</v>
      </c>
      <c r="L5" s="21"/>
      <c r="M5" s="19"/>
      <c r="N5" s="20"/>
      <c r="O5" s="15"/>
    </row>
    <row r="6" spans="1:15" s="10" customFormat="1" x14ac:dyDescent="0.3">
      <c r="A6" s="15"/>
      <c r="B6" s="15"/>
      <c r="C6" s="15" t="s">
        <v>38</v>
      </c>
      <c r="D6" s="15" t="s">
        <v>49</v>
      </c>
      <c r="E6" s="15" t="s">
        <v>14</v>
      </c>
      <c r="F6" s="15"/>
      <c r="G6" s="15" t="s">
        <v>46</v>
      </c>
      <c r="H6" s="15"/>
      <c r="I6" s="15"/>
      <c r="J6" s="15"/>
      <c r="K6" s="21">
        <v>34.1</v>
      </c>
      <c r="L6" s="21"/>
      <c r="M6" s="19"/>
      <c r="N6" s="20"/>
      <c r="O6" s="15"/>
    </row>
    <row r="7" spans="1:15" x14ac:dyDescent="0.3">
      <c r="A7" s="15" t="s">
        <v>11</v>
      </c>
      <c r="B7" s="16">
        <v>20170927</v>
      </c>
      <c r="C7" s="15" t="s">
        <v>12</v>
      </c>
      <c r="D7" s="15" t="s">
        <v>13</v>
      </c>
      <c r="E7" s="15" t="s">
        <v>14</v>
      </c>
      <c r="F7" s="15" t="s">
        <v>15</v>
      </c>
      <c r="G7" s="15" t="s">
        <v>16</v>
      </c>
      <c r="H7" s="16">
        <v>20170928</v>
      </c>
      <c r="I7" s="15">
        <v>55.9</v>
      </c>
      <c r="J7" s="15">
        <v>6.1</v>
      </c>
      <c r="K7" s="17">
        <v>62</v>
      </c>
      <c r="L7" s="17"/>
      <c r="M7" s="17">
        <v>53.4</v>
      </c>
      <c r="N7" s="18">
        <f>(M7-53.66)/6.56</f>
        <v>-3.9634146341463117E-2</v>
      </c>
      <c r="O7" s="15"/>
    </row>
    <row r="8" spans="1:15" x14ac:dyDescent="0.3">
      <c r="A8" s="15" t="s">
        <v>17</v>
      </c>
      <c r="B8" s="16">
        <v>20171002</v>
      </c>
      <c r="C8" s="15" t="s">
        <v>12</v>
      </c>
      <c r="D8" s="15" t="s">
        <v>13</v>
      </c>
      <c r="E8" s="15" t="s">
        <v>14</v>
      </c>
      <c r="F8" s="15" t="s">
        <v>15</v>
      </c>
      <c r="G8" s="15" t="s">
        <v>16</v>
      </c>
      <c r="H8" s="16">
        <v>20171003</v>
      </c>
      <c r="I8" s="15">
        <v>57.1</v>
      </c>
      <c r="J8" s="15">
        <v>10.3</v>
      </c>
      <c r="K8" s="17">
        <v>67.400000000000006</v>
      </c>
      <c r="L8" s="17"/>
      <c r="M8" s="17">
        <v>55.6</v>
      </c>
      <c r="N8" s="18">
        <f t="shared" ref="N8:N10" si="0">(M8-53.66)/6.56</f>
        <v>0.29573170731707393</v>
      </c>
      <c r="O8" s="15"/>
    </row>
    <row r="9" spans="1:15" x14ac:dyDescent="0.3">
      <c r="A9" s="15" t="s">
        <v>18</v>
      </c>
      <c r="B9" s="16">
        <v>20171031</v>
      </c>
      <c r="C9" s="15" t="s">
        <v>12</v>
      </c>
      <c r="D9" s="15" t="s">
        <v>19</v>
      </c>
      <c r="E9" s="15" t="s">
        <v>14</v>
      </c>
      <c r="F9" s="15" t="s">
        <v>15</v>
      </c>
      <c r="G9" s="15" t="s">
        <v>16</v>
      </c>
      <c r="H9" s="16">
        <v>20171101</v>
      </c>
      <c r="I9" s="15">
        <v>49.8</v>
      </c>
      <c r="J9" s="15">
        <v>2.6</v>
      </c>
      <c r="K9" s="17">
        <v>52.4</v>
      </c>
      <c r="L9" s="17"/>
      <c r="M9" s="17">
        <v>52.9</v>
      </c>
      <c r="N9" s="18">
        <f t="shared" si="0"/>
        <v>-0.11585365853658507</v>
      </c>
      <c r="O9" s="15"/>
    </row>
    <row r="10" spans="1:15" x14ac:dyDescent="0.3">
      <c r="A10" s="15" t="s">
        <v>20</v>
      </c>
      <c r="B10" s="16">
        <v>20171010</v>
      </c>
      <c r="C10" s="15" t="s">
        <v>21</v>
      </c>
      <c r="D10" s="15" t="s">
        <v>22</v>
      </c>
      <c r="E10" s="15" t="s">
        <v>14</v>
      </c>
      <c r="F10" s="15" t="s">
        <v>15</v>
      </c>
      <c r="G10" s="15" t="s">
        <v>16</v>
      </c>
      <c r="H10" s="16">
        <v>20171010</v>
      </c>
      <c r="I10" s="15">
        <v>60.1</v>
      </c>
      <c r="J10" s="15">
        <v>1</v>
      </c>
      <c r="K10" s="17">
        <v>61.1</v>
      </c>
      <c r="L10" s="17"/>
      <c r="M10" s="17">
        <v>50.5</v>
      </c>
      <c r="N10" s="18">
        <f t="shared" si="0"/>
        <v>-0.48170731707317022</v>
      </c>
      <c r="O10" s="15"/>
    </row>
    <row r="11" spans="1:15" x14ac:dyDescent="0.3">
      <c r="A11" s="15" t="s">
        <v>23</v>
      </c>
      <c r="B11" s="16">
        <v>20171016</v>
      </c>
      <c r="C11" s="15" t="s">
        <v>21</v>
      </c>
      <c r="D11" s="15" t="s">
        <v>22</v>
      </c>
      <c r="E11" s="15" t="s">
        <v>14</v>
      </c>
      <c r="F11" s="15" t="s">
        <v>15</v>
      </c>
      <c r="G11" s="15" t="s">
        <v>16</v>
      </c>
      <c r="H11" s="16">
        <v>20171016</v>
      </c>
      <c r="I11" s="15">
        <v>52.6</v>
      </c>
      <c r="J11" s="15">
        <v>1.6</v>
      </c>
      <c r="K11" s="17">
        <v>54.2</v>
      </c>
      <c r="L11" s="17"/>
      <c r="M11" s="19"/>
      <c r="N11" s="20"/>
      <c r="O11" s="15"/>
    </row>
    <row r="12" spans="1:15" x14ac:dyDescent="0.3">
      <c r="A12" s="15" t="s">
        <v>24</v>
      </c>
      <c r="B12" s="16">
        <v>20171023</v>
      </c>
      <c r="C12" s="15" t="s">
        <v>21</v>
      </c>
      <c r="D12" s="15" t="s">
        <v>22</v>
      </c>
      <c r="E12" s="15" t="s">
        <v>14</v>
      </c>
      <c r="F12" s="15" t="s">
        <v>15</v>
      </c>
      <c r="G12" s="15" t="s">
        <v>16</v>
      </c>
      <c r="H12" s="16">
        <v>20171023</v>
      </c>
      <c r="I12" s="15">
        <v>48.8</v>
      </c>
      <c r="J12" s="15">
        <v>2.4</v>
      </c>
      <c r="K12" s="17">
        <v>51.2</v>
      </c>
      <c r="L12" s="17"/>
      <c r="M12" s="19"/>
      <c r="N12" s="20"/>
      <c r="O12" s="15"/>
    </row>
    <row r="13" spans="1:15" x14ac:dyDescent="0.3">
      <c r="A13" s="15" t="s">
        <v>25</v>
      </c>
      <c r="B13" s="16">
        <v>20170706</v>
      </c>
      <c r="C13" s="15" t="s">
        <v>26</v>
      </c>
      <c r="D13" s="15" t="s">
        <v>27</v>
      </c>
      <c r="E13" s="15" t="s">
        <v>14</v>
      </c>
      <c r="F13" s="15" t="s">
        <v>15</v>
      </c>
      <c r="G13" s="15" t="s">
        <v>16</v>
      </c>
      <c r="H13" s="16">
        <v>20170707</v>
      </c>
      <c r="I13" s="15">
        <v>45.3</v>
      </c>
      <c r="J13" s="15">
        <v>5.6</v>
      </c>
      <c r="K13" s="17">
        <v>50.9</v>
      </c>
      <c r="L13" s="17"/>
      <c r="M13" s="17">
        <v>48.5</v>
      </c>
      <c r="N13" s="18">
        <f t="shared" ref="N13:N16" si="1">(M13-53.66)/6.56</f>
        <v>-0.78658536585365801</v>
      </c>
      <c r="O13" s="15"/>
    </row>
    <row r="14" spans="1:15" x14ac:dyDescent="0.3">
      <c r="A14" s="15" t="s">
        <v>28</v>
      </c>
      <c r="B14" s="16">
        <v>20170706</v>
      </c>
      <c r="C14" s="15" t="s">
        <v>26</v>
      </c>
      <c r="D14" s="15" t="s">
        <v>29</v>
      </c>
      <c r="E14" s="15" t="s">
        <v>14</v>
      </c>
      <c r="F14" s="15" t="s">
        <v>15</v>
      </c>
      <c r="G14" s="15" t="s">
        <v>16</v>
      </c>
      <c r="H14" s="16">
        <v>20170707</v>
      </c>
      <c r="I14" s="15">
        <v>47.6</v>
      </c>
      <c r="J14" s="15">
        <v>10.7</v>
      </c>
      <c r="K14" s="17">
        <v>58.3</v>
      </c>
      <c r="L14" s="17"/>
      <c r="M14" s="17">
        <v>50</v>
      </c>
      <c r="N14" s="18">
        <f t="shared" si="1"/>
        <v>-0.55792682926829218</v>
      </c>
      <c r="O14" s="15"/>
    </row>
    <row r="15" spans="1:15" x14ac:dyDescent="0.3">
      <c r="A15" s="15" t="s">
        <v>30</v>
      </c>
      <c r="B15" s="16">
        <v>20170706</v>
      </c>
      <c r="C15" s="15" t="s">
        <v>26</v>
      </c>
      <c r="D15" s="15" t="s">
        <v>31</v>
      </c>
      <c r="E15" s="15" t="s">
        <v>14</v>
      </c>
      <c r="F15" s="15" t="s">
        <v>15</v>
      </c>
      <c r="G15" s="15" t="s">
        <v>16</v>
      </c>
      <c r="H15" s="16">
        <v>20170707</v>
      </c>
      <c r="I15" s="15">
        <v>36.1</v>
      </c>
      <c r="J15" s="15">
        <v>2.4</v>
      </c>
      <c r="K15" s="21">
        <v>38.5</v>
      </c>
      <c r="L15" s="21"/>
      <c r="M15" s="21">
        <v>43.3</v>
      </c>
      <c r="N15" s="22">
        <f t="shared" si="1"/>
        <v>-1.5792682926829269</v>
      </c>
      <c r="O15" s="15" t="s">
        <v>51</v>
      </c>
    </row>
    <row r="16" spans="1:15" x14ac:dyDescent="0.3">
      <c r="A16" s="15" t="s">
        <v>32</v>
      </c>
      <c r="B16" s="16">
        <v>20171011</v>
      </c>
      <c r="C16" s="15" t="s">
        <v>33</v>
      </c>
      <c r="D16" s="15" t="s">
        <v>34</v>
      </c>
      <c r="E16" s="15" t="s">
        <v>14</v>
      </c>
      <c r="F16" s="15" t="s">
        <v>15</v>
      </c>
      <c r="G16" s="15" t="s">
        <v>16</v>
      </c>
      <c r="H16" s="16">
        <v>20171012</v>
      </c>
      <c r="I16" s="15">
        <v>45.2</v>
      </c>
      <c r="J16" s="15">
        <v>6.7</v>
      </c>
      <c r="K16" s="17">
        <v>51.9</v>
      </c>
      <c r="L16" s="17"/>
      <c r="M16" s="17">
        <v>50.5</v>
      </c>
      <c r="N16" s="18">
        <f t="shared" si="1"/>
        <v>-0.48170731707317022</v>
      </c>
      <c r="O16" s="15"/>
    </row>
    <row r="17" spans="1:15" x14ac:dyDescent="0.3">
      <c r="A17" s="15" t="s">
        <v>35</v>
      </c>
      <c r="B17" s="16">
        <v>20171012</v>
      </c>
      <c r="C17" s="15" t="s">
        <v>33</v>
      </c>
      <c r="D17" s="15" t="s">
        <v>34</v>
      </c>
      <c r="E17" s="15" t="s">
        <v>14</v>
      </c>
      <c r="F17" s="15" t="s">
        <v>15</v>
      </c>
      <c r="G17" s="15" t="s">
        <v>16</v>
      </c>
      <c r="H17" s="16">
        <v>20171012</v>
      </c>
      <c r="I17" s="15">
        <v>48.5</v>
      </c>
      <c r="J17" s="15">
        <v>3.2</v>
      </c>
      <c r="K17" s="17">
        <v>51.7</v>
      </c>
      <c r="L17" s="17"/>
      <c r="M17" s="19"/>
      <c r="N17" s="20"/>
      <c r="O17" s="15"/>
    </row>
    <row r="18" spans="1:15" x14ac:dyDescent="0.3">
      <c r="A18" s="15" t="s">
        <v>36</v>
      </c>
      <c r="B18" s="16">
        <v>20171024</v>
      </c>
      <c r="C18" s="15" t="s">
        <v>33</v>
      </c>
      <c r="D18" s="15" t="s">
        <v>37</v>
      </c>
      <c r="E18" s="15" t="s">
        <v>14</v>
      </c>
      <c r="F18" s="15" t="s">
        <v>15</v>
      </c>
      <c r="G18" s="15" t="s">
        <v>16</v>
      </c>
      <c r="H18" s="16">
        <v>20171024</v>
      </c>
      <c r="I18" s="15">
        <v>63</v>
      </c>
      <c r="J18" s="15">
        <v>2.2000000000000002</v>
      </c>
      <c r="K18" s="17">
        <v>65.2</v>
      </c>
      <c r="L18" s="17"/>
      <c r="M18" s="17">
        <v>57</v>
      </c>
      <c r="N18" s="18">
        <f>(M18-53.66)/6.56</f>
        <v>0.5091463414634152</v>
      </c>
      <c r="O18" s="15"/>
    </row>
    <row r="19" spans="1:15" x14ac:dyDescent="0.3">
      <c r="A19" s="15" t="s">
        <v>61</v>
      </c>
      <c r="B19" s="15">
        <v>20180110</v>
      </c>
      <c r="C19" s="15" t="s">
        <v>58</v>
      </c>
      <c r="D19" s="23" t="s">
        <v>59</v>
      </c>
      <c r="E19" s="15" t="s">
        <v>14</v>
      </c>
      <c r="F19" s="15" t="s">
        <v>15</v>
      </c>
      <c r="G19" s="15" t="s">
        <v>16</v>
      </c>
      <c r="H19" s="24">
        <v>20180111</v>
      </c>
      <c r="I19" s="15">
        <v>62</v>
      </c>
      <c r="J19" s="15">
        <v>1.7</v>
      </c>
      <c r="K19" s="25">
        <v>63.7</v>
      </c>
      <c r="L19" s="25"/>
      <c r="M19" s="25">
        <v>66.5</v>
      </c>
      <c r="N19" s="26">
        <f>(M19-53.66)/6.56</f>
        <v>1.9573170731707323</v>
      </c>
      <c r="O19" s="15" t="s">
        <v>65</v>
      </c>
    </row>
    <row r="20" spans="1:15" x14ac:dyDescent="0.3">
      <c r="A20" s="15" t="s">
        <v>62</v>
      </c>
      <c r="B20" s="15">
        <v>20180110</v>
      </c>
      <c r="C20" s="15" t="s">
        <v>58</v>
      </c>
      <c r="D20" s="23" t="s">
        <v>59</v>
      </c>
      <c r="E20" s="15" t="s">
        <v>14</v>
      </c>
      <c r="F20" s="15" t="s">
        <v>15</v>
      </c>
      <c r="G20" s="15" t="s">
        <v>16</v>
      </c>
      <c r="H20" s="24">
        <v>20180111</v>
      </c>
      <c r="I20" s="15">
        <v>58.3</v>
      </c>
      <c r="J20" s="15">
        <v>2.8</v>
      </c>
      <c r="K20" s="25">
        <v>61.1</v>
      </c>
      <c r="L20" s="25"/>
      <c r="M20" s="21"/>
      <c r="N20" s="22"/>
      <c r="O20" s="15" t="s">
        <v>64</v>
      </c>
    </row>
    <row r="21" spans="1:15" x14ac:dyDescent="0.3">
      <c r="A21" s="15" t="s">
        <v>63</v>
      </c>
      <c r="B21" s="15">
        <v>20180110</v>
      </c>
      <c r="C21" s="15" t="s">
        <v>58</v>
      </c>
      <c r="D21" s="23" t="s">
        <v>59</v>
      </c>
      <c r="E21" s="15" t="s">
        <v>14</v>
      </c>
      <c r="F21" s="15" t="s">
        <v>15</v>
      </c>
      <c r="G21" s="15" t="s">
        <v>16</v>
      </c>
      <c r="H21" s="24">
        <v>20180111</v>
      </c>
      <c r="I21" s="15">
        <v>63.4</v>
      </c>
      <c r="J21" s="15">
        <v>1.2</v>
      </c>
      <c r="K21" s="25">
        <v>63.6</v>
      </c>
      <c r="L21" s="25"/>
      <c r="M21" s="21"/>
      <c r="N21" s="22"/>
      <c r="O21" s="15"/>
    </row>
    <row r="22" spans="1:15" x14ac:dyDescent="0.3">
      <c r="A22" s="27" t="s">
        <v>39</v>
      </c>
      <c r="B22" s="24">
        <v>20170612</v>
      </c>
      <c r="C22" s="27" t="s">
        <v>38</v>
      </c>
      <c r="D22" s="27" t="s">
        <v>40</v>
      </c>
      <c r="E22" s="27" t="s">
        <v>14</v>
      </c>
      <c r="F22" s="27" t="s">
        <v>15</v>
      </c>
      <c r="G22" s="27" t="s">
        <v>16</v>
      </c>
      <c r="H22" s="24">
        <v>20170915</v>
      </c>
      <c r="I22" s="27">
        <v>47.8</v>
      </c>
      <c r="J22" s="27">
        <v>9.5</v>
      </c>
      <c r="K22" s="17">
        <v>57.3</v>
      </c>
      <c r="L22" s="17"/>
      <c r="M22" s="17">
        <v>51.7</v>
      </c>
      <c r="N22" s="22">
        <f>(M22-53.66)/6.56</f>
        <v>-0.29878048780487709</v>
      </c>
      <c r="O22" s="20" t="s">
        <v>57</v>
      </c>
    </row>
    <row r="23" spans="1:15" x14ac:dyDescent="0.3">
      <c r="A23" s="27"/>
      <c r="B23" s="28">
        <v>20180122</v>
      </c>
      <c r="C23" s="29" t="s">
        <v>38</v>
      </c>
      <c r="D23" s="15" t="s">
        <v>67</v>
      </c>
      <c r="E23" s="29" t="s">
        <v>14</v>
      </c>
      <c r="F23" s="29" t="s">
        <v>15</v>
      </c>
      <c r="G23" s="29" t="s">
        <v>16</v>
      </c>
      <c r="H23" s="28">
        <v>20180124</v>
      </c>
      <c r="I23" s="29">
        <v>54.5</v>
      </c>
      <c r="J23" s="29">
        <v>3.2</v>
      </c>
      <c r="K23" s="17">
        <v>57.7</v>
      </c>
      <c r="L23" s="17"/>
      <c r="M23" s="17">
        <v>50.2</v>
      </c>
      <c r="N23" s="18">
        <v>-0.53</v>
      </c>
      <c r="O23" s="20"/>
    </row>
    <row r="24" spans="1:15" x14ac:dyDescent="0.3">
      <c r="A24" s="27"/>
      <c r="B24" s="28">
        <v>20180131</v>
      </c>
      <c r="C24" s="15" t="s">
        <v>38</v>
      </c>
      <c r="D24" s="29" t="s">
        <v>67</v>
      </c>
      <c r="E24" s="29" t="s">
        <v>14</v>
      </c>
      <c r="F24" s="29" t="s">
        <v>15</v>
      </c>
      <c r="G24" s="29" t="s">
        <v>16</v>
      </c>
      <c r="H24" s="28">
        <v>20180201</v>
      </c>
      <c r="I24" s="29">
        <v>54.9</v>
      </c>
      <c r="J24" s="29">
        <v>2.1</v>
      </c>
      <c r="K24" s="17">
        <v>57</v>
      </c>
      <c r="L24" s="17"/>
      <c r="M24" s="17"/>
      <c r="N24" s="18"/>
      <c r="O24" s="20"/>
    </row>
    <row r="25" spans="1:15" x14ac:dyDescent="0.3">
      <c r="A25" s="27" t="s">
        <v>44</v>
      </c>
      <c r="B25" s="24">
        <v>20171005</v>
      </c>
      <c r="C25" s="27" t="s">
        <v>42</v>
      </c>
      <c r="D25" s="27" t="s">
        <v>43</v>
      </c>
      <c r="E25" s="27" t="s">
        <v>14</v>
      </c>
      <c r="F25" s="27" t="s">
        <v>15</v>
      </c>
      <c r="G25" s="27" t="s">
        <v>16</v>
      </c>
      <c r="H25" s="24">
        <v>20171009</v>
      </c>
      <c r="I25" s="27">
        <v>60.9</v>
      </c>
      <c r="J25" s="27">
        <v>1</v>
      </c>
      <c r="K25" s="25">
        <v>61.9</v>
      </c>
      <c r="L25" s="21"/>
      <c r="M25" s="21"/>
      <c r="N25" s="22"/>
      <c r="O25" s="20" t="s">
        <v>69</v>
      </c>
    </row>
    <row r="26" spans="1:15" x14ac:dyDescent="0.3">
      <c r="A26" s="30" t="s">
        <v>41</v>
      </c>
      <c r="B26" s="31">
        <v>20171116</v>
      </c>
      <c r="C26" s="31" t="s">
        <v>42</v>
      </c>
      <c r="D26" s="31" t="s">
        <v>43</v>
      </c>
      <c r="E26" s="31" t="s">
        <v>14</v>
      </c>
      <c r="F26" s="31" t="s">
        <v>15</v>
      </c>
      <c r="G26" s="31" t="s">
        <v>16</v>
      </c>
      <c r="H26" s="31">
        <v>20171117</v>
      </c>
      <c r="I26" s="31">
        <v>52.8</v>
      </c>
      <c r="J26" s="31">
        <v>3.9</v>
      </c>
      <c r="K26" s="32">
        <v>56.7</v>
      </c>
      <c r="L26" s="32"/>
      <c r="M26" s="32">
        <v>58.5</v>
      </c>
      <c r="N26" s="20">
        <v>-0.18</v>
      </c>
      <c r="O26" s="15"/>
    </row>
    <row r="27" spans="1:15" s="6" customFormat="1" x14ac:dyDescent="0.3">
      <c r="A27" s="29"/>
      <c r="B27" s="29">
        <v>20171205</v>
      </c>
      <c r="C27" s="29" t="s">
        <v>42</v>
      </c>
      <c r="D27" s="29" t="s">
        <v>43</v>
      </c>
      <c r="E27" s="29" t="s">
        <v>14</v>
      </c>
      <c r="F27" s="29" t="s">
        <v>15</v>
      </c>
      <c r="G27" s="29" t="s">
        <v>16</v>
      </c>
      <c r="H27" s="29">
        <v>20180105</v>
      </c>
      <c r="I27" s="29">
        <v>52.6</v>
      </c>
      <c r="J27" s="29">
        <v>2.2999999999999998</v>
      </c>
      <c r="K27" s="17">
        <v>54.9</v>
      </c>
      <c r="L27" s="17"/>
      <c r="M27" s="33"/>
      <c r="N27" s="34"/>
      <c r="O27" s="34"/>
    </row>
    <row r="28" spans="1:15" x14ac:dyDescent="0.3">
      <c r="A28" s="15" t="s">
        <v>100</v>
      </c>
      <c r="B28" s="15">
        <v>20200430</v>
      </c>
      <c r="C28" s="15" t="s">
        <v>12</v>
      </c>
      <c r="D28" s="15" t="s">
        <v>85</v>
      </c>
      <c r="E28" s="15" t="s">
        <v>14</v>
      </c>
      <c r="F28" s="15" t="s">
        <v>153</v>
      </c>
      <c r="G28" s="15" t="s">
        <v>157</v>
      </c>
      <c r="H28" s="15">
        <v>20200430</v>
      </c>
      <c r="I28" s="15">
        <v>72.599999999999994</v>
      </c>
      <c r="J28" s="15">
        <v>4</v>
      </c>
      <c r="K28" s="27">
        <v>76.599999999999994</v>
      </c>
      <c r="L28" s="15">
        <v>3.9243000000000001</v>
      </c>
      <c r="M28" s="19"/>
      <c r="N28" s="20"/>
      <c r="O28" s="15" t="s">
        <v>167</v>
      </c>
    </row>
    <row r="29" spans="1:15" x14ac:dyDescent="0.3">
      <c r="A29" s="15" t="s">
        <v>101</v>
      </c>
      <c r="B29" s="15">
        <v>20200506</v>
      </c>
      <c r="C29" s="15" t="s">
        <v>12</v>
      </c>
      <c r="D29" s="15" t="s">
        <v>85</v>
      </c>
      <c r="E29" s="15" t="s">
        <v>14</v>
      </c>
      <c r="F29" s="15" t="s">
        <v>154</v>
      </c>
      <c r="G29" s="15" t="s">
        <v>158</v>
      </c>
      <c r="H29" s="15">
        <v>20200506</v>
      </c>
      <c r="I29" s="15">
        <v>60.7</v>
      </c>
      <c r="J29" s="15">
        <v>5.0999999999999996</v>
      </c>
      <c r="K29" s="47">
        <v>65.8</v>
      </c>
      <c r="L29" s="15">
        <v>1.7728999999999999</v>
      </c>
      <c r="M29" s="19"/>
      <c r="N29" s="20"/>
      <c r="O29" s="15"/>
    </row>
    <row r="30" spans="1:15" x14ac:dyDescent="0.3">
      <c r="A30" s="15" t="s">
        <v>102</v>
      </c>
      <c r="B30" s="15">
        <v>20200604</v>
      </c>
      <c r="C30" s="15" t="s">
        <v>26</v>
      </c>
      <c r="D30" s="15" t="s">
        <v>86</v>
      </c>
      <c r="E30" s="15" t="s">
        <v>14</v>
      </c>
      <c r="F30" s="15" t="s">
        <v>154</v>
      </c>
      <c r="G30" s="15" t="s">
        <v>158</v>
      </c>
      <c r="H30" s="15">
        <v>20200604</v>
      </c>
      <c r="I30" s="15">
        <v>45.7</v>
      </c>
      <c r="J30" s="15">
        <v>3.9</v>
      </c>
      <c r="K30" s="47">
        <v>49.6</v>
      </c>
      <c r="L30" s="15">
        <v>-1.4541999999999999</v>
      </c>
      <c r="M30" s="19"/>
      <c r="N30" s="20"/>
      <c r="O30" s="15"/>
    </row>
    <row r="31" spans="1:15" x14ac:dyDescent="0.3">
      <c r="A31" s="15" t="s">
        <v>103</v>
      </c>
      <c r="B31" s="15">
        <v>20200604</v>
      </c>
      <c r="C31" s="15" t="s">
        <v>26</v>
      </c>
      <c r="D31" s="15" t="s">
        <v>87</v>
      </c>
      <c r="E31" s="15" t="s">
        <v>14</v>
      </c>
      <c r="F31" s="15" t="s">
        <v>154</v>
      </c>
      <c r="G31" s="15" t="s">
        <v>158</v>
      </c>
      <c r="H31" s="15">
        <v>20200604</v>
      </c>
      <c r="I31" s="15">
        <v>45.6</v>
      </c>
      <c r="J31" s="15">
        <v>5.3</v>
      </c>
      <c r="K31" s="47">
        <v>50.9</v>
      </c>
      <c r="L31" s="15">
        <v>-1.1952</v>
      </c>
      <c r="M31" s="19"/>
      <c r="N31" s="20"/>
      <c r="O31" s="15"/>
    </row>
    <row r="32" spans="1:15" x14ac:dyDescent="0.3">
      <c r="A32" s="15" t="s">
        <v>104</v>
      </c>
      <c r="B32" s="15">
        <v>20200615</v>
      </c>
      <c r="C32" s="15" t="s">
        <v>58</v>
      </c>
      <c r="D32" s="15" t="s">
        <v>88</v>
      </c>
      <c r="E32" s="15" t="s">
        <v>14</v>
      </c>
      <c r="F32" s="15" t="s">
        <v>154</v>
      </c>
      <c r="G32" s="15" t="s">
        <v>158</v>
      </c>
      <c r="H32" s="15">
        <v>20200615</v>
      </c>
      <c r="I32" s="15">
        <v>53.7</v>
      </c>
      <c r="J32" s="15">
        <v>3.2</v>
      </c>
      <c r="K32" s="47">
        <v>56.9</v>
      </c>
      <c r="L32" s="15">
        <v>0</v>
      </c>
      <c r="M32" s="19"/>
      <c r="N32" s="20"/>
      <c r="O32" s="15"/>
    </row>
    <row r="33" spans="1:15" x14ac:dyDescent="0.3">
      <c r="A33" s="15" t="s">
        <v>105</v>
      </c>
      <c r="B33" s="15">
        <v>20200716</v>
      </c>
      <c r="C33" s="15" t="s">
        <v>38</v>
      </c>
      <c r="D33" s="15" t="s">
        <v>89</v>
      </c>
      <c r="E33" s="15" t="s">
        <v>14</v>
      </c>
      <c r="F33" s="15" t="s">
        <v>153</v>
      </c>
      <c r="G33" s="15" t="s">
        <v>159</v>
      </c>
      <c r="H33" s="15">
        <v>20200716</v>
      </c>
      <c r="I33" s="15">
        <v>41.8</v>
      </c>
      <c r="J33" s="15">
        <v>4.9000000000000004</v>
      </c>
      <c r="K33" s="23">
        <v>46.7</v>
      </c>
      <c r="L33" s="15">
        <v>-2.0318999999999998</v>
      </c>
      <c r="M33" s="19"/>
      <c r="N33" s="20"/>
      <c r="O33" s="15"/>
    </row>
    <row r="34" spans="1:15" x14ac:dyDescent="0.3">
      <c r="A34" s="15" t="s">
        <v>106</v>
      </c>
      <c r="B34" s="15">
        <v>20200729</v>
      </c>
      <c r="C34" s="15" t="s">
        <v>38</v>
      </c>
      <c r="D34" s="15" t="s">
        <v>90</v>
      </c>
      <c r="E34" s="15" t="s">
        <v>14</v>
      </c>
      <c r="F34" s="15" t="s">
        <v>153</v>
      </c>
      <c r="G34" s="15" t="s">
        <v>159</v>
      </c>
      <c r="H34" s="15">
        <v>20200729</v>
      </c>
      <c r="I34" s="15">
        <v>28.6</v>
      </c>
      <c r="J34" s="15">
        <v>5.6</v>
      </c>
      <c r="K34" s="27">
        <v>34.200000000000003</v>
      </c>
      <c r="L34" s="15">
        <v>-4.5218999999999996</v>
      </c>
      <c r="M34" s="19"/>
      <c r="N34" s="20"/>
      <c r="O34" s="15" t="s">
        <v>168</v>
      </c>
    </row>
    <row r="35" spans="1:15" x14ac:dyDescent="0.3">
      <c r="A35" s="15" t="s">
        <v>107</v>
      </c>
      <c r="B35" s="15">
        <v>20200801</v>
      </c>
      <c r="C35" s="15" t="s">
        <v>38</v>
      </c>
      <c r="D35" s="15" t="s">
        <v>90</v>
      </c>
      <c r="E35" s="15" t="s">
        <v>14</v>
      </c>
      <c r="F35" s="15" t="s">
        <v>153</v>
      </c>
      <c r="G35" s="15" t="s">
        <v>159</v>
      </c>
      <c r="H35" s="15">
        <v>20200801</v>
      </c>
      <c r="I35" s="15">
        <v>38.799999999999997</v>
      </c>
      <c r="J35" s="15">
        <v>3</v>
      </c>
      <c r="K35" s="48">
        <v>41.8</v>
      </c>
      <c r="L35" s="15">
        <v>-3.008</v>
      </c>
      <c r="M35" s="19"/>
      <c r="N35" s="20"/>
      <c r="O35" s="15" t="s">
        <v>169</v>
      </c>
    </row>
    <row r="36" spans="1:15" x14ac:dyDescent="0.3">
      <c r="A36" s="15" t="s">
        <v>108</v>
      </c>
      <c r="B36" s="15">
        <v>20200810</v>
      </c>
      <c r="C36" s="15" t="s">
        <v>38</v>
      </c>
      <c r="D36" s="15" t="s">
        <v>89</v>
      </c>
      <c r="E36" s="15" t="s">
        <v>14</v>
      </c>
      <c r="F36" s="15" t="s">
        <v>154</v>
      </c>
      <c r="G36" s="15" t="s">
        <v>159</v>
      </c>
      <c r="H36" s="15">
        <v>20200810</v>
      </c>
      <c r="I36" s="15">
        <v>43.5</v>
      </c>
      <c r="J36" s="15">
        <v>6.5</v>
      </c>
      <c r="K36" s="47">
        <v>50</v>
      </c>
      <c r="L36" s="15">
        <v>-1.3745000000000001</v>
      </c>
      <c r="M36" s="19"/>
      <c r="N36" s="20"/>
      <c r="O36" s="15"/>
    </row>
    <row r="37" spans="1:15" x14ac:dyDescent="0.3">
      <c r="A37" s="15" t="s">
        <v>109</v>
      </c>
      <c r="B37" s="15">
        <v>20200910</v>
      </c>
      <c r="C37" s="15" t="s">
        <v>26</v>
      </c>
      <c r="D37" s="15" t="s">
        <v>91</v>
      </c>
      <c r="E37" s="15" t="s">
        <v>14</v>
      </c>
      <c r="F37" s="15" t="s">
        <v>153</v>
      </c>
      <c r="G37" s="15" t="s">
        <v>160</v>
      </c>
      <c r="H37" s="15">
        <v>20200910</v>
      </c>
      <c r="I37" s="15">
        <v>28</v>
      </c>
      <c r="J37" s="15">
        <v>14.9</v>
      </c>
      <c r="K37" s="23">
        <v>42.9</v>
      </c>
      <c r="L37" s="15">
        <v>-2.7888000000000002</v>
      </c>
      <c r="M37" s="19"/>
      <c r="N37" s="20"/>
      <c r="O37" s="15"/>
    </row>
    <row r="38" spans="1:15" x14ac:dyDescent="0.3">
      <c r="A38" s="15" t="s">
        <v>110</v>
      </c>
      <c r="B38" s="15">
        <v>20200914</v>
      </c>
      <c r="C38" s="15" t="s">
        <v>26</v>
      </c>
      <c r="D38" s="15" t="s">
        <v>91</v>
      </c>
      <c r="E38" s="15" t="s">
        <v>14</v>
      </c>
      <c r="F38" s="15" t="s">
        <v>154</v>
      </c>
      <c r="G38" s="15" t="s">
        <v>158</v>
      </c>
      <c r="H38" s="15">
        <v>20200914</v>
      </c>
      <c r="I38" s="15">
        <v>31</v>
      </c>
      <c r="J38" s="15">
        <v>17.3</v>
      </c>
      <c r="K38" s="47">
        <v>48.3</v>
      </c>
      <c r="L38" s="15">
        <v>-1.7131000000000001</v>
      </c>
      <c r="M38" s="19"/>
      <c r="N38" s="20"/>
      <c r="O38" s="15"/>
    </row>
    <row r="39" spans="1:15" x14ac:dyDescent="0.3">
      <c r="A39" s="15" t="s">
        <v>111</v>
      </c>
      <c r="B39" s="15">
        <v>20201021</v>
      </c>
      <c r="C39" s="15" t="s">
        <v>12</v>
      </c>
      <c r="D39" s="15" t="s">
        <v>92</v>
      </c>
      <c r="E39" s="15" t="s">
        <v>14</v>
      </c>
      <c r="F39" s="15" t="s">
        <v>153</v>
      </c>
      <c r="G39" s="15" t="s">
        <v>157</v>
      </c>
      <c r="H39" s="15">
        <v>20201021</v>
      </c>
      <c r="I39" s="15">
        <v>74.099999999999994</v>
      </c>
      <c r="J39" s="15">
        <v>4.9000000000000004</v>
      </c>
      <c r="K39" s="27">
        <v>79</v>
      </c>
      <c r="L39" s="15">
        <v>4.4024000000000001</v>
      </c>
      <c r="M39" s="19"/>
      <c r="N39" s="20"/>
      <c r="O39" s="15" t="s">
        <v>167</v>
      </c>
    </row>
    <row r="40" spans="1:15" x14ac:dyDescent="0.3">
      <c r="A40" s="15" t="s">
        <v>112</v>
      </c>
      <c r="B40" s="15">
        <v>20201102</v>
      </c>
      <c r="C40" s="15" t="s">
        <v>12</v>
      </c>
      <c r="D40" s="15" t="s">
        <v>92</v>
      </c>
      <c r="E40" s="15" t="s">
        <v>14</v>
      </c>
      <c r="F40" s="15" t="s">
        <v>155</v>
      </c>
      <c r="G40" s="15" t="s">
        <v>161</v>
      </c>
      <c r="H40" s="15">
        <v>20201102</v>
      </c>
      <c r="I40" s="15">
        <v>62.8</v>
      </c>
      <c r="J40" s="15">
        <v>7.5</v>
      </c>
      <c r="K40" s="27">
        <v>70.3</v>
      </c>
      <c r="L40" s="15">
        <v>2.6692999999999998</v>
      </c>
      <c r="M40" s="19"/>
      <c r="N40" s="20"/>
      <c r="O40" s="15" t="s">
        <v>170</v>
      </c>
    </row>
    <row r="41" spans="1:15" x14ac:dyDescent="0.3">
      <c r="A41" s="15" t="s">
        <v>113</v>
      </c>
      <c r="B41" s="15">
        <v>20201109</v>
      </c>
      <c r="C41" s="15" t="s">
        <v>12</v>
      </c>
      <c r="D41" s="15" t="s">
        <v>85</v>
      </c>
      <c r="E41" s="15" t="s">
        <v>14</v>
      </c>
      <c r="F41" s="15" t="s">
        <v>154</v>
      </c>
      <c r="G41" s="15" t="s">
        <v>158</v>
      </c>
      <c r="H41" s="15">
        <v>20201109</v>
      </c>
      <c r="I41" s="15">
        <v>61.5</v>
      </c>
      <c r="J41" s="15">
        <v>1.9</v>
      </c>
      <c r="K41" s="47">
        <v>63.4</v>
      </c>
      <c r="L41" s="15">
        <v>1.2948</v>
      </c>
      <c r="M41" s="19"/>
      <c r="N41" s="20"/>
      <c r="O41" s="15"/>
    </row>
    <row r="42" spans="1:15" x14ac:dyDescent="0.3">
      <c r="A42" s="15" t="s">
        <v>114</v>
      </c>
      <c r="B42" s="15">
        <v>20201116</v>
      </c>
      <c r="C42" s="15" t="s">
        <v>38</v>
      </c>
      <c r="D42" s="15" t="s">
        <v>89</v>
      </c>
      <c r="E42" s="15" t="s">
        <v>14</v>
      </c>
      <c r="F42" s="15" t="s">
        <v>154</v>
      </c>
      <c r="G42" s="15" t="s">
        <v>158</v>
      </c>
      <c r="H42" s="15">
        <v>20201116</v>
      </c>
      <c r="I42" s="15">
        <v>42.4</v>
      </c>
      <c r="J42" s="15">
        <v>4.8</v>
      </c>
      <c r="K42" s="47">
        <v>47.2</v>
      </c>
      <c r="L42" s="15">
        <v>-1.9322999999999999</v>
      </c>
      <c r="M42" s="19"/>
      <c r="N42" s="20"/>
      <c r="O42" s="15"/>
    </row>
    <row r="43" spans="1:15" x14ac:dyDescent="0.3">
      <c r="A43" s="15" t="s">
        <v>115</v>
      </c>
      <c r="B43" s="15">
        <v>20201210</v>
      </c>
      <c r="C43" s="15" t="s">
        <v>26</v>
      </c>
      <c r="D43" s="15" t="s">
        <v>86</v>
      </c>
      <c r="E43" s="15" t="s">
        <v>14</v>
      </c>
      <c r="F43" s="15" t="s">
        <v>154</v>
      </c>
      <c r="G43" s="15" t="s">
        <v>158</v>
      </c>
      <c r="H43" s="15">
        <v>20201210</v>
      </c>
      <c r="I43" s="15">
        <v>52</v>
      </c>
      <c r="J43" s="15">
        <v>2.9</v>
      </c>
      <c r="K43" s="47">
        <v>54.9</v>
      </c>
      <c r="L43" s="15">
        <v>-0.39839999999999998</v>
      </c>
      <c r="M43" s="19"/>
      <c r="N43" s="20"/>
      <c r="O43" s="15"/>
    </row>
    <row r="44" spans="1:15" x14ac:dyDescent="0.3">
      <c r="A44" s="15" t="s">
        <v>116</v>
      </c>
      <c r="B44" s="15">
        <v>20201210</v>
      </c>
      <c r="C44" s="15" t="s">
        <v>26</v>
      </c>
      <c r="D44" s="15" t="s">
        <v>87</v>
      </c>
      <c r="E44" s="15" t="s">
        <v>14</v>
      </c>
      <c r="F44" s="15" t="s">
        <v>154</v>
      </c>
      <c r="G44" s="15" t="s">
        <v>158</v>
      </c>
      <c r="H44" s="15">
        <v>20201210</v>
      </c>
      <c r="I44" s="15">
        <v>41.6</v>
      </c>
      <c r="J44" s="15">
        <v>7</v>
      </c>
      <c r="K44" s="47">
        <v>48.6</v>
      </c>
      <c r="L44" s="15">
        <v>-1.6534</v>
      </c>
      <c r="M44" s="19"/>
      <c r="N44" s="20"/>
      <c r="O44" s="15"/>
    </row>
    <row r="45" spans="1:15" x14ac:dyDescent="0.3">
      <c r="A45" s="15" t="s">
        <v>117</v>
      </c>
      <c r="B45" s="15">
        <v>20201210</v>
      </c>
      <c r="C45" s="15" t="s">
        <v>58</v>
      </c>
      <c r="D45" s="15" t="s">
        <v>88</v>
      </c>
      <c r="E45" s="15" t="s">
        <v>14</v>
      </c>
      <c r="F45" s="15" t="s">
        <v>154</v>
      </c>
      <c r="G45" s="15" t="s">
        <v>158</v>
      </c>
      <c r="H45" s="15">
        <v>20201210</v>
      </c>
      <c r="I45" s="15">
        <v>61.9</v>
      </c>
      <c r="J45" s="15">
        <v>1.6</v>
      </c>
      <c r="K45" s="47">
        <v>63.5</v>
      </c>
      <c r="L45" s="15">
        <v>1.3147</v>
      </c>
      <c r="M45" s="19"/>
      <c r="N45" s="20"/>
      <c r="O45" s="15"/>
    </row>
    <row r="46" spans="1:15" x14ac:dyDescent="0.3">
      <c r="A46" s="15" t="s">
        <v>118</v>
      </c>
      <c r="B46" s="15">
        <v>20201217</v>
      </c>
      <c r="C46" s="15" t="s">
        <v>12</v>
      </c>
      <c r="D46" s="15" t="s">
        <v>92</v>
      </c>
      <c r="E46" s="15" t="s">
        <v>14</v>
      </c>
      <c r="F46" s="15" t="s">
        <v>155</v>
      </c>
      <c r="G46" s="15" t="s">
        <v>161</v>
      </c>
      <c r="H46" s="15">
        <v>20201217</v>
      </c>
      <c r="I46" s="15">
        <v>73.3</v>
      </c>
      <c r="J46" s="15">
        <v>4.8</v>
      </c>
      <c r="K46" s="27">
        <v>78.099999999999994</v>
      </c>
      <c r="L46" s="15">
        <v>4.2230999999999996</v>
      </c>
      <c r="M46" s="19"/>
      <c r="N46" s="20"/>
      <c r="O46" s="15" t="s">
        <v>170</v>
      </c>
    </row>
    <row r="47" spans="1:15" x14ac:dyDescent="0.3">
      <c r="A47" s="15" t="s">
        <v>119</v>
      </c>
      <c r="B47" s="15">
        <v>20201222</v>
      </c>
      <c r="C47" s="15" t="s">
        <v>12</v>
      </c>
      <c r="D47" s="15" t="s">
        <v>92</v>
      </c>
      <c r="E47" s="15" t="s">
        <v>14</v>
      </c>
      <c r="F47" s="15" t="s">
        <v>155</v>
      </c>
      <c r="G47" s="15" t="s">
        <v>161</v>
      </c>
      <c r="H47" s="15">
        <v>20201222</v>
      </c>
      <c r="I47" s="15">
        <v>73.8</v>
      </c>
      <c r="J47" s="15">
        <v>9.5</v>
      </c>
      <c r="K47" s="27">
        <v>83.3</v>
      </c>
      <c r="L47" s="15">
        <v>5.2590000000000003</v>
      </c>
      <c r="M47" s="19"/>
      <c r="N47" s="20"/>
      <c r="O47" s="15" t="s">
        <v>170</v>
      </c>
    </row>
    <row r="48" spans="1:15" x14ac:dyDescent="0.3">
      <c r="A48" s="15" t="s">
        <v>120</v>
      </c>
      <c r="B48" s="15">
        <v>20210121</v>
      </c>
      <c r="C48" s="15" t="s">
        <v>33</v>
      </c>
      <c r="D48" s="15" t="s">
        <v>93</v>
      </c>
      <c r="E48" s="15" t="s">
        <v>14</v>
      </c>
      <c r="F48" s="15" t="s">
        <v>154</v>
      </c>
      <c r="G48" s="15" t="s">
        <v>159</v>
      </c>
      <c r="H48" s="15">
        <v>20210121</v>
      </c>
      <c r="I48" s="15">
        <v>45.4</v>
      </c>
      <c r="J48" s="15">
        <v>3.7</v>
      </c>
      <c r="K48" s="47">
        <v>49.1</v>
      </c>
      <c r="L48" s="15">
        <v>-1.5538000000000001</v>
      </c>
      <c r="M48" s="19"/>
      <c r="N48" s="20"/>
      <c r="O48" s="15"/>
    </row>
    <row r="49" spans="1:15" x14ac:dyDescent="0.3">
      <c r="A49" s="15" t="s">
        <v>121</v>
      </c>
      <c r="B49" s="15">
        <v>20210208</v>
      </c>
      <c r="C49" s="15" t="s">
        <v>33</v>
      </c>
      <c r="D49" s="15" t="s">
        <v>93</v>
      </c>
      <c r="E49" s="15" t="s">
        <v>14</v>
      </c>
      <c r="F49" s="15" t="s">
        <v>153</v>
      </c>
      <c r="G49" s="15" t="s">
        <v>159</v>
      </c>
      <c r="H49" s="15">
        <v>20210208</v>
      </c>
      <c r="I49" s="15">
        <v>42.8</v>
      </c>
      <c r="J49" s="15">
        <v>2.5</v>
      </c>
      <c r="K49" s="23">
        <v>45.3</v>
      </c>
      <c r="L49" s="15">
        <v>-2.3108</v>
      </c>
      <c r="M49" s="19"/>
      <c r="N49" s="20"/>
      <c r="O49" s="15"/>
    </row>
    <row r="50" spans="1:15" x14ac:dyDescent="0.3">
      <c r="A50" s="15" t="s">
        <v>122</v>
      </c>
      <c r="B50" s="15">
        <v>20210226</v>
      </c>
      <c r="C50" s="15" t="s">
        <v>12</v>
      </c>
      <c r="D50" s="15" t="s">
        <v>94</v>
      </c>
      <c r="E50" s="15" t="s">
        <v>14</v>
      </c>
      <c r="F50" s="15" t="s">
        <v>155</v>
      </c>
      <c r="G50" s="15" t="s">
        <v>161</v>
      </c>
      <c r="H50" s="15">
        <v>20210226</v>
      </c>
      <c r="I50" s="15">
        <v>74.3</v>
      </c>
      <c r="J50" s="15">
        <v>22</v>
      </c>
      <c r="K50" s="27">
        <v>96.3</v>
      </c>
      <c r="L50" s="15">
        <v>7.8486000000000002</v>
      </c>
      <c r="M50" s="19"/>
      <c r="N50" s="20"/>
      <c r="O50" s="15" t="s">
        <v>170</v>
      </c>
    </row>
    <row r="51" spans="1:15" x14ac:dyDescent="0.3">
      <c r="A51" s="15" t="s">
        <v>123</v>
      </c>
      <c r="B51" s="15">
        <v>20210304</v>
      </c>
      <c r="C51" s="15" t="s">
        <v>21</v>
      </c>
      <c r="D51" s="15" t="s">
        <v>95</v>
      </c>
      <c r="E51" s="15" t="s">
        <v>14</v>
      </c>
      <c r="F51" s="15" t="s">
        <v>154</v>
      </c>
      <c r="G51" s="15" t="s">
        <v>158</v>
      </c>
      <c r="H51" s="15">
        <v>20210304</v>
      </c>
      <c r="I51" s="15">
        <v>49.7</v>
      </c>
      <c r="J51" s="15">
        <v>0.8</v>
      </c>
      <c r="K51" s="47">
        <v>50.5</v>
      </c>
      <c r="L51" s="15">
        <v>-1.2748999999999999</v>
      </c>
      <c r="M51" s="19"/>
      <c r="N51" s="20"/>
      <c r="O51" s="15"/>
    </row>
    <row r="52" spans="1:15" x14ac:dyDescent="0.3">
      <c r="A52" s="15" t="s">
        <v>124</v>
      </c>
      <c r="B52" s="15">
        <v>20210317</v>
      </c>
      <c r="C52" s="15" t="s">
        <v>26</v>
      </c>
      <c r="D52" s="15" t="s">
        <v>91</v>
      </c>
      <c r="E52" s="15" t="s">
        <v>14</v>
      </c>
      <c r="F52" s="15" t="s">
        <v>154</v>
      </c>
      <c r="G52" s="15" t="s">
        <v>159</v>
      </c>
      <c r="H52" s="15">
        <v>20210317</v>
      </c>
      <c r="I52" s="15">
        <v>45.7</v>
      </c>
      <c r="J52" s="15">
        <v>3.4</v>
      </c>
      <c r="K52" s="47">
        <v>49.1</v>
      </c>
      <c r="L52" s="15">
        <v>-1.5538000000000001</v>
      </c>
      <c r="M52" s="19"/>
      <c r="N52" s="20"/>
      <c r="O52" s="15"/>
    </row>
    <row r="53" spans="1:15" x14ac:dyDescent="0.3">
      <c r="A53" s="15" t="s">
        <v>125</v>
      </c>
      <c r="B53" s="15">
        <v>20210409</v>
      </c>
      <c r="C53" s="15" t="s">
        <v>12</v>
      </c>
      <c r="D53" s="15" t="s">
        <v>96</v>
      </c>
      <c r="E53" s="15" t="s">
        <v>14</v>
      </c>
      <c r="F53" s="15" t="s">
        <v>156</v>
      </c>
      <c r="G53" s="15" t="s">
        <v>161</v>
      </c>
      <c r="H53" s="15">
        <v>20210409</v>
      </c>
      <c r="I53" s="15">
        <v>53</v>
      </c>
      <c r="J53" s="15">
        <v>9.6999999999999993</v>
      </c>
      <c r="K53" s="27">
        <v>62.7</v>
      </c>
      <c r="L53" s="15">
        <v>1.1554</v>
      </c>
      <c r="M53" s="19"/>
      <c r="N53" s="20"/>
      <c r="O53" s="15" t="s">
        <v>170</v>
      </c>
    </row>
    <row r="54" spans="1:15" x14ac:dyDescent="0.3">
      <c r="A54" s="15" t="s">
        <v>126</v>
      </c>
      <c r="B54" s="15">
        <v>20210412</v>
      </c>
      <c r="C54" s="15" t="s">
        <v>12</v>
      </c>
      <c r="D54" s="15" t="s">
        <v>96</v>
      </c>
      <c r="E54" s="15" t="s">
        <v>14</v>
      </c>
      <c r="F54" s="15" t="s">
        <v>156</v>
      </c>
      <c r="G54" s="15" t="s">
        <v>161</v>
      </c>
      <c r="H54" s="15">
        <v>20210412</v>
      </c>
      <c r="I54" s="15">
        <v>50.2</v>
      </c>
      <c r="J54" s="15">
        <v>9.1</v>
      </c>
      <c r="K54" s="27">
        <v>59.3</v>
      </c>
      <c r="L54" s="15">
        <v>0.47810000000000002</v>
      </c>
      <c r="M54" s="19"/>
      <c r="N54" s="20"/>
      <c r="O54" s="15" t="s">
        <v>170</v>
      </c>
    </row>
    <row r="55" spans="1:15" x14ac:dyDescent="0.3">
      <c r="A55" s="15" t="s">
        <v>127</v>
      </c>
      <c r="B55" s="15">
        <v>20210415</v>
      </c>
      <c r="C55" s="15" t="s">
        <v>12</v>
      </c>
      <c r="D55" s="15" t="s">
        <v>96</v>
      </c>
      <c r="E55" s="15" t="s">
        <v>14</v>
      </c>
      <c r="F55" s="15" t="s">
        <v>154</v>
      </c>
      <c r="G55" s="15" t="s">
        <v>159</v>
      </c>
      <c r="H55" s="15">
        <v>20210415</v>
      </c>
      <c r="I55" s="15">
        <v>55.4</v>
      </c>
      <c r="J55" s="15">
        <v>6.1</v>
      </c>
      <c r="K55" s="47">
        <v>61.5</v>
      </c>
      <c r="L55" s="15">
        <v>0.9163</v>
      </c>
      <c r="M55" s="19"/>
      <c r="N55" s="20"/>
      <c r="O55" s="15"/>
    </row>
    <row r="56" spans="1:15" x14ac:dyDescent="0.3">
      <c r="A56" s="15" t="s">
        <v>128</v>
      </c>
      <c r="B56" s="15">
        <v>20210422</v>
      </c>
      <c r="C56" s="15" t="s">
        <v>38</v>
      </c>
      <c r="D56" s="15" t="s">
        <v>89</v>
      </c>
      <c r="E56" s="15" t="s">
        <v>14</v>
      </c>
      <c r="F56" s="15" t="s">
        <v>153</v>
      </c>
      <c r="G56" s="15" t="s">
        <v>160</v>
      </c>
      <c r="H56" s="15">
        <v>20210422</v>
      </c>
      <c r="I56" s="15">
        <v>34.700000000000003</v>
      </c>
      <c r="J56" s="15">
        <v>5.2</v>
      </c>
      <c r="K56" s="27">
        <v>39.9</v>
      </c>
      <c r="L56" s="15">
        <v>-3.3864999999999998</v>
      </c>
      <c r="M56" s="19"/>
      <c r="N56" s="20"/>
      <c r="O56" s="15"/>
    </row>
    <row r="57" spans="1:15" x14ac:dyDescent="0.3">
      <c r="A57" s="15" t="s">
        <v>129</v>
      </c>
      <c r="B57" s="15">
        <v>20210430</v>
      </c>
      <c r="C57" s="15" t="s">
        <v>38</v>
      </c>
      <c r="D57" s="15" t="s">
        <v>89</v>
      </c>
      <c r="E57" s="15" t="s">
        <v>14</v>
      </c>
      <c r="F57" s="15" t="s">
        <v>153</v>
      </c>
      <c r="G57" s="15" t="s">
        <v>160</v>
      </c>
      <c r="H57" s="15">
        <v>20210430</v>
      </c>
      <c r="I57" s="15">
        <v>39.6</v>
      </c>
      <c r="J57" s="15">
        <v>4.3</v>
      </c>
      <c r="K57" s="23">
        <v>43.9</v>
      </c>
      <c r="L57" s="15">
        <v>-2.5895999999999999</v>
      </c>
      <c r="M57" s="19"/>
      <c r="N57" s="20"/>
      <c r="O57" s="15"/>
    </row>
    <row r="58" spans="1:15" x14ac:dyDescent="0.3">
      <c r="A58" s="15" t="s">
        <v>130</v>
      </c>
      <c r="B58" s="15">
        <v>20210506</v>
      </c>
      <c r="C58" s="15" t="s">
        <v>38</v>
      </c>
      <c r="D58" s="15" t="s">
        <v>89</v>
      </c>
      <c r="E58" s="15" t="s">
        <v>14</v>
      </c>
      <c r="F58" s="15" t="s">
        <v>154</v>
      </c>
      <c r="G58" s="15" t="s">
        <v>159</v>
      </c>
      <c r="H58" s="15">
        <v>20210506</v>
      </c>
      <c r="I58" s="15">
        <v>45.6</v>
      </c>
      <c r="J58" s="15">
        <v>4.0999999999999996</v>
      </c>
      <c r="K58" s="47">
        <v>49.7</v>
      </c>
      <c r="L58" s="15">
        <v>-1.4342999999999999</v>
      </c>
      <c r="M58" s="19"/>
      <c r="N58" s="20"/>
      <c r="O58" s="15"/>
    </row>
    <row r="59" spans="1:15" x14ac:dyDescent="0.3">
      <c r="A59" s="15" t="s">
        <v>131</v>
      </c>
      <c r="B59" s="15">
        <v>20210506</v>
      </c>
      <c r="C59" s="15" t="s">
        <v>12</v>
      </c>
      <c r="D59" s="15" t="s">
        <v>85</v>
      </c>
      <c r="E59" s="15" t="s">
        <v>14</v>
      </c>
      <c r="F59" s="15" t="s">
        <v>153</v>
      </c>
      <c r="G59" s="15" t="s">
        <v>157</v>
      </c>
      <c r="H59" s="15">
        <v>20210506</v>
      </c>
      <c r="I59" s="15">
        <v>65.400000000000006</v>
      </c>
      <c r="J59" s="15">
        <v>6.4</v>
      </c>
      <c r="K59" s="23">
        <v>71.8</v>
      </c>
      <c r="L59" s="15">
        <v>2.9681000000000002</v>
      </c>
      <c r="M59" s="19"/>
      <c r="N59" s="20"/>
      <c r="O59" s="15"/>
    </row>
    <row r="60" spans="1:15" x14ac:dyDescent="0.3">
      <c r="A60" s="15" t="s">
        <v>132</v>
      </c>
      <c r="B60" s="15">
        <v>20210507</v>
      </c>
      <c r="C60" s="15" t="s">
        <v>12</v>
      </c>
      <c r="D60" s="15" t="s">
        <v>85</v>
      </c>
      <c r="E60" s="15" t="s">
        <v>14</v>
      </c>
      <c r="F60" s="15" t="s">
        <v>154</v>
      </c>
      <c r="G60" s="15" t="s">
        <v>158</v>
      </c>
      <c r="H60" s="15">
        <v>20210507</v>
      </c>
      <c r="I60" s="15">
        <v>60.9</v>
      </c>
      <c r="J60" s="15">
        <v>3</v>
      </c>
      <c r="K60" s="47">
        <v>63.9</v>
      </c>
      <c r="L60" s="15">
        <v>1.3944000000000001</v>
      </c>
      <c r="M60" s="19"/>
      <c r="N60" s="20"/>
      <c r="O60" s="15"/>
    </row>
    <row r="61" spans="1:15" x14ac:dyDescent="0.3">
      <c r="A61" s="15" t="s">
        <v>133</v>
      </c>
      <c r="B61" s="15">
        <v>20210519</v>
      </c>
      <c r="C61" s="15" t="s">
        <v>38</v>
      </c>
      <c r="D61" s="15" t="s">
        <v>89</v>
      </c>
      <c r="E61" s="15" t="s">
        <v>14</v>
      </c>
      <c r="F61" s="15" t="s">
        <v>153</v>
      </c>
      <c r="G61" s="15" t="s">
        <v>159</v>
      </c>
      <c r="H61" s="15">
        <v>20210519</v>
      </c>
      <c r="I61" s="15">
        <v>35.299999999999997</v>
      </c>
      <c r="J61" s="15">
        <v>10.3</v>
      </c>
      <c r="K61" s="23">
        <v>45.6</v>
      </c>
      <c r="L61" s="15">
        <v>-2.2509999999999999</v>
      </c>
      <c r="M61" s="19"/>
      <c r="N61" s="20"/>
      <c r="O61" s="15"/>
    </row>
    <row r="62" spans="1:15" x14ac:dyDescent="0.3">
      <c r="A62" s="15" t="s">
        <v>134</v>
      </c>
      <c r="B62" s="15">
        <v>20210609</v>
      </c>
      <c r="C62" s="15" t="s">
        <v>58</v>
      </c>
      <c r="D62" s="15" t="s">
        <v>88</v>
      </c>
      <c r="E62" s="15" t="s">
        <v>14</v>
      </c>
      <c r="F62" s="15" t="s">
        <v>154</v>
      </c>
      <c r="G62" s="15" t="s">
        <v>158</v>
      </c>
      <c r="H62" s="15">
        <v>20210609</v>
      </c>
      <c r="I62" s="15">
        <v>52.1</v>
      </c>
      <c r="J62" s="15">
        <v>1.9</v>
      </c>
      <c r="K62" s="47">
        <v>54</v>
      </c>
      <c r="L62" s="15">
        <v>-0.57769999999999999</v>
      </c>
      <c r="M62" s="19"/>
      <c r="N62" s="20"/>
      <c r="O62" s="15"/>
    </row>
    <row r="63" spans="1:15" x14ac:dyDescent="0.3">
      <c r="A63" s="15" t="s">
        <v>135</v>
      </c>
      <c r="B63" s="15">
        <v>20210611</v>
      </c>
      <c r="C63" s="15" t="s">
        <v>38</v>
      </c>
      <c r="D63" s="15" t="s">
        <v>89</v>
      </c>
      <c r="E63" s="15" t="s">
        <v>14</v>
      </c>
      <c r="F63" s="15" t="s">
        <v>155</v>
      </c>
      <c r="G63" s="15" t="s">
        <v>161</v>
      </c>
      <c r="H63" s="15">
        <v>20210611</v>
      </c>
      <c r="I63" s="15">
        <v>37.1</v>
      </c>
      <c r="J63" s="15">
        <v>1.3</v>
      </c>
      <c r="K63" s="27">
        <v>38.4</v>
      </c>
      <c r="L63" s="15">
        <v>-3.6852999999999998</v>
      </c>
      <c r="M63" s="19"/>
      <c r="N63" s="20"/>
      <c r="O63" s="15" t="s">
        <v>170</v>
      </c>
    </row>
    <row r="64" spans="1:15" x14ac:dyDescent="0.3">
      <c r="A64" s="15" t="s">
        <v>136</v>
      </c>
      <c r="B64" s="15">
        <v>20210611</v>
      </c>
      <c r="C64" s="15" t="s">
        <v>38</v>
      </c>
      <c r="D64" s="15" t="s">
        <v>89</v>
      </c>
      <c r="E64" s="15" t="s">
        <v>14</v>
      </c>
      <c r="F64" s="15" t="s">
        <v>155</v>
      </c>
      <c r="G64" s="15" t="s">
        <v>161</v>
      </c>
      <c r="H64" s="15">
        <v>20210611</v>
      </c>
      <c r="I64" s="15">
        <v>41.5</v>
      </c>
      <c r="J64" s="15">
        <v>2.7</v>
      </c>
      <c r="K64" s="27">
        <v>44.2</v>
      </c>
      <c r="L64" s="15">
        <v>-2.5299</v>
      </c>
      <c r="M64" s="19"/>
      <c r="N64" s="20"/>
      <c r="O64" s="15" t="s">
        <v>170</v>
      </c>
    </row>
    <row r="65" spans="1:15" x14ac:dyDescent="0.3">
      <c r="A65" s="15" t="s">
        <v>137</v>
      </c>
      <c r="B65" s="15">
        <v>20210612</v>
      </c>
      <c r="C65" s="15" t="s">
        <v>38</v>
      </c>
      <c r="D65" s="15" t="s">
        <v>89</v>
      </c>
      <c r="E65" s="15" t="s">
        <v>14</v>
      </c>
      <c r="F65" s="15" t="s">
        <v>155</v>
      </c>
      <c r="G65" s="15" t="s">
        <v>161</v>
      </c>
      <c r="H65" s="15">
        <v>20210612</v>
      </c>
      <c r="I65" s="15">
        <v>41.5</v>
      </c>
      <c r="J65" s="15">
        <v>4</v>
      </c>
      <c r="K65" s="27">
        <v>45.5</v>
      </c>
      <c r="L65" s="15">
        <v>-2.2709000000000001</v>
      </c>
      <c r="M65" s="19"/>
      <c r="N65" s="20"/>
      <c r="O65" s="15" t="s">
        <v>170</v>
      </c>
    </row>
    <row r="66" spans="1:15" x14ac:dyDescent="0.3">
      <c r="A66" s="15" t="s">
        <v>138</v>
      </c>
      <c r="B66" s="15">
        <v>20210617</v>
      </c>
      <c r="C66" s="15" t="s">
        <v>26</v>
      </c>
      <c r="D66" s="15" t="s">
        <v>86</v>
      </c>
      <c r="E66" s="15" t="s">
        <v>14</v>
      </c>
      <c r="F66" s="15" t="s">
        <v>154</v>
      </c>
      <c r="G66" s="15" t="s">
        <v>158</v>
      </c>
      <c r="H66" s="15">
        <v>20210617</v>
      </c>
      <c r="I66" s="15">
        <v>48.2</v>
      </c>
      <c r="J66" s="15">
        <v>5.4</v>
      </c>
      <c r="K66" s="47">
        <v>53.6</v>
      </c>
      <c r="L66" s="15">
        <v>-0.65739999999999998</v>
      </c>
      <c r="M66" s="19"/>
      <c r="N66" s="20"/>
      <c r="O66" s="15"/>
    </row>
    <row r="67" spans="1:15" x14ac:dyDescent="0.3">
      <c r="A67" s="15" t="s">
        <v>139</v>
      </c>
      <c r="B67" s="15">
        <v>20210617</v>
      </c>
      <c r="C67" s="15" t="s">
        <v>26</v>
      </c>
      <c r="D67" s="15" t="s">
        <v>87</v>
      </c>
      <c r="E67" s="15" t="s">
        <v>14</v>
      </c>
      <c r="F67" s="15" t="s">
        <v>154</v>
      </c>
      <c r="G67" s="15" t="s">
        <v>158</v>
      </c>
      <c r="H67" s="15">
        <v>20210617</v>
      </c>
      <c r="I67" s="15">
        <v>33.5</v>
      </c>
      <c r="J67" s="15">
        <v>14.2</v>
      </c>
      <c r="K67" s="47">
        <v>47.7</v>
      </c>
      <c r="L67" s="15">
        <v>-1.8327</v>
      </c>
      <c r="M67" s="19"/>
      <c r="N67" s="20"/>
      <c r="O67" s="15"/>
    </row>
    <row r="68" spans="1:15" x14ac:dyDescent="0.3">
      <c r="A68" s="15" t="s">
        <v>140</v>
      </c>
      <c r="B68" s="15">
        <v>20210617</v>
      </c>
      <c r="C68" s="15" t="s">
        <v>38</v>
      </c>
      <c r="D68" s="15" t="s">
        <v>89</v>
      </c>
      <c r="E68" s="15" t="s">
        <v>14</v>
      </c>
      <c r="F68" s="15" t="s">
        <v>156</v>
      </c>
      <c r="G68" s="15" t="s">
        <v>161</v>
      </c>
      <c r="H68" s="15">
        <v>20210617</v>
      </c>
      <c r="I68" s="15">
        <v>49.1</v>
      </c>
      <c r="J68" s="15">
        <v>6.1</v>
      </c>
      <c r="K68" s="27">
        <v>55.2</v>
      </c>
      <c r="L68" s="15">
        <v>-0.33860000000000001</v>
      </c>
      <c r="M68" s="19"/>
      <c r="N68" s="20"/>
      <c r="O68" s="15" t="s">
        <v>170</v>
      </c>
    </row>
    <row r="69" spans="1:15" x14ac:dyDescent="0.3">
      <c r="A69" s="15" t="s">
        <v>141</v>
      </c>
      <c r="B69" s="15">
        <v>20210617</v>
      </c>
      <c r="C69" s="15" t="s">
        <v>38</v>
      </c>
      <c r="D69" s="15" t="s">
        <v>89</v>
      </c>
      <c r="E69" s="15" t="s">
        <v>14</v>
      </c>
      <c r="F69" s="15" t="s">
        <v>156</v>
      </c>
      <c r="G69" s="15" t="s">
        <v>161</v>
      </c>
      <c r="H69" s="15">
        <v>20210617</v>
      </c>
      <c r="I69" s="15">
        <v>45</v>
      </c>
      <c r="J69" s="15">
        <v>4.5</v>
      </c>
      <c r="K69" s="27">
        <v>49.5</v>
      </c>
      <c r="L69" s="15">
        <v>-1.4741</v>
      </c>
      <c r="M69" s="19"/>
      <c r="N69" s="20"/>
      <c r="O69" s="15" t="s">
        <v>170</v>
      </c>
    </row>
    <row r="70" spans="1:15" x14ac:dyDescent="0.3">
      <c r="A70" s="15" t="s">
        <v>142</v>
      </c>
      <c r="B70" s="15">
        <v>20210617</v>
      </c>
      <c r="C70" s="15" t="s">
        <v>38</v>
      </c>
      <c r="D70" s="15" t="s">
        <v>89</v>
      </c>
      <c r="E70" s="15" t="s">
        <v>14</v>
      </c>
      <c r="F70" s="15" t="s">
        <v>156</v>
      </c>
      <c r="G70" s="15" t="s">
        <v>161</v>
      </c>
      <c r="H70" s="15">
        <v>20210617</v>
      </c>
      <c r="I70" s="15">
        <v>45.8</v>
      </c>
      <c r="J70" s="15">
        <v>1.9</v>
      </c>
      <c r="K70" s="27">
        <v>47.7</v>
      </c>
      <c r="L70" s="15">
        <v>-1.8327</v>
      </c>
      <c r="M70" s="19"/>
      <c r="N70" s="20"/>
      <c r="O70" s="15" t="s">
        <v>170</v>
      </c>
    </row>
    <row r="71" spans="1:15" x14ac:dyDescent="0.3">
      <c r="A71" s="15" t="s">
        <v>143</v>
      </c>
      <c r="B71" s="15">
        <v>20210702</v>
      </c>
      <c r="C71" s="15" t="s">
        <v>38</v>
      </c>
      <c r="D71" s="15" t="s">
        <v>89</v>
      </c>
      <c r="E71" s="15" t="s">
        <v>14</v>
      </c>
      <c r="F71" s="15" t="s">
        <v>156</v>
      </c>
      <c r="G71" s="15" t="s">
        <v>161</v>
      </c>
      <c r="H71" s="15">
        <v>20210702</v>
      </c>
      <c r="I71" s="15">
        <v>56.1</v>
      </c>
      <c r="J71" s="15">
        <v>5</v>
      </c>
      <c r="K71" s="27">
        <v>61.1</v>
      </c>
      <c r="L71" s="15">
        <v>0.8367</v>
      </c>
      <c r="M71" s="19"/>
      <c r="N71" s="20"/>
      <c r="O71" s="15" t="s">
        <v>170</v>
      </c>
    </row>
    <row r="72" spans="1:15" x14ac:dyDescent="0.3">
      <c r="A72" s="15" t="s">
        <v>144</v>
      </c>
      <c r="B72" s="15">
        <v>20210707</v>
      </c>
      <c r="C72" s="15" t="s">
        <v>38</v>
      </c>
      <c r="D72" s="15" t="s">
        <v>89</v>
      </c>
      <c r="E72" s="15" t="s">
        <v>14</v>
      </c>
      <c r="F72" s="15" t="s">
        <v>156</v>
      </c>
      <c r="G72" s="15" t="s">
        <v>161</v>
      </c>
      <c r="H72" s="15">
        <v>20210707</v>
      </c>
      <c r="I72" s="15">
        <v>47</v>
      </c>
      <c r="J72" s="15">
        <v>2.9</v>
      </c>
      <c r="K72" s="27">
        <v>49.9</v>
      </c>
      <c r="L72" s="15">
        <v>-1.3944000000000001</v>
      </c>
      <c r="M72" s="19"/>
      <c r="N72" s="20"/>
      <c r="O72" s="15" t="s">
        <v>170</v>
      </c>
    </row>
    <row r="73" spans="1:15" x14ac:dyDescent="0.3">
      <c r="A73" s="15" t="s">
        <v>145</v>
      </c>
      <c r="B73" s="15">
        <v>20210708</v>
      </c>
      <c r="C73" s="15" t="s">
        <v>38</v>
      </c>
      <c r="D73" s="15" t="s">
        <v>89</v>
      </c>
      <c r="E73" s="15" t="s">
        <v>14</v>
      </c>
      <c r="F73" s="15" t="s">
        <v>156</v>
      </c>
      <c r="G73" s="15" t="s">
        <v>161</v>
      </c>
      <c r="H73" s="15">
        <v>20210708</v>
      </c>
      <c r="I73" s="15">
        <v>54.2</v>
      </c>
      <c r="J73" s="15">
        <v>6.3</v>
      </c>
      <c r="K73" s="27">
        <v>60.5</v>
      </c>
      <c r="L73" s="15">
        <v>0.71709999999999996</v>
      </c>
      <c r="M73" s="19"/>
      <c r="N73" s="20"/>
      <c r="O73" s="15" t="s">
        <v>170</v>
      </c>
    </row>
    <row r="74" spans="1:15" x14ac:dyDescent="0.3">
      <c r="A74" s="15" t="s">
        <v>146</v>
      </c>
      <c r="B74" s="15">
        <v>20210726</v>
      </c>
      <c r="C74" s="15" t="s">
        <v>152</v>
      </c>
      <c r="D74" s="15" t="s">
        <v>97</v>
      </c>
      <c r="E74" s="15" t="s">
        <v>14</v>
      </c>
      <c r="F74" s="15" t="s">
        <v>154</v>
      </c>
      <c r="G74" s="15" t="s">
        <v>158</v>
      </c>
      <c r="H74" s="15">
        <v>20210726</v>
      </c>
      <c r="I74" s="15">
        <v>43.5</v>
      </c>
      <c r="J74" s="15">
        <v>8.1999999999999993</v>
      </c>
      <c r="K74" s="47">
        <v>51.7</v>
      </c>
      <c r="L74" s="15">
        <v>-1.0359</v>
      </c>
      <c r="M74" s="19"/>
      <c r="N74" s="20"/>
      <c r="O74" s="15"/>
    </row>
    <row r="75" spans="1:15" x14ac:dyDescent="0.3">
      <c r="A75" s="15" t="s">
        <v>147</v>
      </c>
      <c r="B75" s="15">
        <v>20210902</v>
      </c>
      <c r="C75" s="15" t="s">
        <v>33</v>
      </c>
      <c r="D75" s="15" t="s">
        <v>98</v>
      </c>
      <c r="E75" s="15" t="s">
        <v>14</v>
      </c>
      <c r="F75" s="15" t="s">
        <v>154</v>
      </c>
      <c r="G75" s="15" t="s">
        <v>159</v>
      </c>
      <c r="H75" s="15">
        <v>20210902</v>
      </c>
      <c r="I75" s="15">
        <v>49.1</v>
      </c>
      <c r="J75" s="15">
        <v>4.4000000000000004</v>
      </c>
      <c r="K75" s="47">
        <v>53.5</v>
      </c>
      <c r="L75" s="15">
        <v>-0.67730000000000001</v>
      </c>
      <c r="M75" s="19"/>
      <c r="N75" s="20"/>
      <c r="O75" s="15"/>
    </row>
    <row r="76" spans="1:15" x14ac:dyDescent="0.3">
      <c r="A76" s="15" t="s">
        <v>148</v>
      </c>
      <c r="B76" s="15">
        <v>20210918</v>
      </c>
      <c r="C76" s="15" t="s">
        <v>21</v>
      </c>
      <c r="D76" s="15" t="s">
        <v>95</v>
      </c>
      <c r="E76" s="15" t="s">
        <v>14</v>
      </c>
      <c r="F76" s="15" t="s">
        <v>154</v>
      </c>
      <c r="G76" s="15" t="s">
        <v>158</v>
      </c>
      <c r="H76" s="15">
        <v>20210918</v>
      </c>
      <c r="I76" s="15">
        <v>49.2</v>
      </c>
      <c r="J76" s="15">
        <v>1</v>
      </c>
      <c r="K76" s="47">
        <v>50.2</v>
      </c>
      <c r="L76" s="15">
        <v>-1.3347</v>
      </c>
      <c r="M76" s="19"/>
      <c r="N76" s="20"/>
      <c r="O76" s="15"/>
    </row>
    <row r="77" spans="1:15" x14ac:dyDescent="0.3">
      <c r="A77" s="15" t="s">
        <v>149</v>
      </c>
      <c r="B77" s="15">
        <v>20210921</v>
      </c>
      <c r="C77" s="15" t="s">
        <v>26</v>
      </c>
      <c r="D77" s="15" t="s">
        <v>91</v>
      </c>
      <c r="E77" s="15" t="s">
        <v>14</v>
      </c>
      <c r="F77" s="15" t="s">
        <v>154</v>
      </c>
      <c r="G77" s="15" t="s">
        <v>158</v>
      </c>
      <c r="H77" s="15">
        <v>20210921</v>
      </c>
      <c r="I77" s="15">
        <v>49.6</v>
      </c>
      <c r="J77" s="15">
        <v>4.5999999999999996</v>
      </c>
      <c r="K77" s="47">
        <v>54.2</v>
      </c>
      <c r="L77" s="15">
        <v>-0.53779999999999994</v>
      </c>
      <c r="M77" s="19"/>
      <c r="N77" s="20"/>
      <c r="O77" s="15"/>
    </row>
    <row r="78" spans="1:15" x14ac:dyDescent="0.3">
      <c r="A78" s="15" t="s">
        <v>150</v>
      </c>
      <c r="B78" s="15">
        <v>20210921</v>
      </c>
      <c r="C78" s="15" t="s">
        <v>33</v>
      </c>
      <c r="D78" s="15" t="s">
        <v>93</v>
      </c>
      <c r="E78" s="15" t="s">
        <v>14</v>
      </c>
      <c r="F78" s="15" t="s">
        <v>154</v>
      </c>
      <c r="G78" s="15" t="s">
        <v>159</v>
      </c>
      <c r="H78" s="15">
        <v>20210921</v>
      </c>
      <c r="I78" s="15">
        <v>45.5</v>
      </c>
      <c r="J78" s="15">
        <v>2.9</v>
      </c>
      <c r="K78" s="47">
        <v>48.4</v>
      </c>
      <c r="L78" s="15">
        <v>-1.6932</v>
      </c>
      <c r="M78" s="19"/>
      <c r="N78" s="20"/>
      <c r="O78" s="15"/>
    </row>
    <row r="79" spans="1:15" x14ac:dyDescent="0.3">
      <c r="A79" s="15" t="s">
        <v>151</v>
      </c>
      <c r="B79" s="15">
        <v>20210922</v>
      </c>
      <c r="C79" s="15" t="s">
        <v>42</v>
      </c>
      <c r="D79" s="15" t="s">
        <v>99</v>
      </c>
      <c r="E79" s="15" t="s">
        <v>14</v>
      </c>
      <c r="F79" s="15" t="s">
        <v>154</v>
      </c>
      <c r="G79" s="15" t="s">
        <v>159</v>
      </c>
      <c r="H79" s="15">
        <v>20210922</v>
      </c>
      <c r="I79" s="15">
        <v>53.2</v>
      </c>
      <c r="J79" s="15">
        <v>2</v>
      </c>
      <c r="K79" s="47">
        <v>55.2</v>
      </c>
      <c r="L79" s="15">
        <v>-0.33860000000000001</v>
      </c>
      <c r="M79" s="19"/>
      <c r="N79" s="20"/>
      <c r="O79" s="15"/>
    </row>
    <row r="80" spans="1:15" x14ac:dyDescent="0.3">
      <c r="K80" t="s">
        <v>5</v>
      </c>
      <c r="M80" t="s">
        <v>50</v>
      </c>
      <c r="N80" t="s">
        <v>60</v>
      </c>
      <c r="O80" t="s">
        <v>80</v>
      </c>
    </row>
    <row r="81" spans="2:22" x14ac:dyDescent="0.3">
      <c r="F81">
        <f>COUNTIF(F28:F79," OC")</f>
        <v>11</v>
      </c>
      <c r="J81" t="s">
        <v>52</v>
      </c>
      <c r="K81" s="2">
        <f>AVERAGE(K7:K79)</f>
        <v>55.61369863013698</v>
      </c>
      <c r="L81" s="4"/>
      <c r="M81" s="2">
        <f>AVERAGE(M7:M27)</f>
        <v>52.969230769230776</v>
      </c>
      <c r="N81" s="3">
        <f>AVERAGE(N7:N27)</f>
        <v>-0.17609756097560936</v>
      </c>
      <c r="O81" t="s">
        <v>56</v>
      </c>
      <c r="U81" t="s">
        <v>70</v>
      </c>
      <c r="V81" s="1">
        <f>MIN(K7:K27)</f>
        <v>38.5</v>
      </c>
    </row>
    <row r="82" spans="2:22" x14ac:dyDescent="0.3">
      <c r="F82">
        <v>36</v>
      </c>
      <c r="K82" s="5">
        <f>AVERAGE(K7:K14,K16:K18,K22:K24,K26:K27,K29:K32,K36,K38,K41:K45,K48,K51:K52,K55,K58,K60,K62,K66:K67,K74:K79)</f>
        <v>54.792857142857137</v>
      </c>
      <c r="L82" s="5"/>
      <c r="M82" s="5">
        <f>AVERAGE(M7:M10,M13:M14,M16,M18,M22,M23,M24,M26)</f>
        <v>52.618181818181817</v>
      </c>
      <c r="N82" s="3">
        <f>AVERAGE(N7:N10,N13:N14,N16,N18,N22)</f>
        <v>-0.21747967479674746</v>
      </c>
      <c r="O82" t="s">
        <v>171</v>
      </c>
      <c r="U82" t="s">
        <v>71</v>
      </c>
      <c r="V82" s="1">
        <f>MAX(K7:K27)</f>
        <v>67.400000000000006</v>
      </c>
    </row>
    <row r="83" spans="2:22" x14ac:dyDescent="0.3">
      <c r="F83" s="58">
        <f>F81/F82</f>
        <v>0.30555555555555558</v>
      </c>
      <c r="K83" s="8">
        <f>AVERAGE(K7:K14,K16:K27,K29:K33,K36:K38,K41:K45,K48:K49,K51:K52,K55,K57:K62,K66:K67,K74:K79)</f>
        <v>54.765384615384612</v>
      </c>
      <c r="L83" s="8"/>
      <c r="M83" s="8">
        <f>AVERAGE(M7:M10,M13:M14,M16,M18:M19,M22,M23, M24, M26)</f>
        <v>53.775000000000006</v>
      </c>
      <c r="N83" s="3"/>
      <c r="O83" t="s">
        <v>172</v>
      </c>
    </row>
    <row r="84" spans="2:22" x14ac:dyDescent="0.3">
      <c r="F84">
        <v>5</v>
      </c>
      <c r="K84">
        <v>53.66</v>
      </c>
      <c r="O84" t="s">
        <v>53</v>
      </c>
    </row>
    <row r="85" spans="2:22" x14ac:dyDescent="0.3">
      <c r="F85">
        <v>36</v>
      </c>
      <c r="J85" t="s">
        <v>54</v>
      </c>
      <c r="K85" s="4">
        <f>STDEV(K7:K79)</f>
        <v>10.840886021965591</v>
      </c>
      <c r="L85" s="4"/>
      <c r="O85" t="s">
        <v>56</v>
      </c>
    </row>
    <row r="86" spans="2:22" x14ac:dyDescent="0.3">
      <c r="F86" s="58">
        <f>F84/F85</f>
        <v>0.1388888888888889</v>
      </c>
      <c r="K86" s="7">
        <f>STDEV(K7:K14,K16:K18,K22:K24,K26:K27,K29:K32,K36,K38,K41:K45,K48,K51:K52,K55,K58,K60,K62,K66:K67,K74:K79)</f>
        <v>5.6060678300997857</v>
      </c>
      <c r="L86" s="7"/>
      <c r="O86" t="s">
        <v>171</v>
      </c>
    </row>
    <row r="87" spans="2:22" x14ac:dyDescent="0.3">
      <c r="K87" s="9">
        <f>STDEV(K7:K14,K16:K27,K29:K33,K36:K38,K41:K45,K48:K49,K51:K52,K55,K57:K62,K66:K67,K74:K79)</f>
        <v>6.7521350179148518</v>
      </c>
      <c r="L87" s="9"/>
      <c r="O87" t="s">
        <v>175</v>
      </c>
    </row>
    <row r="88" spans="2:22" x14ac:dyDescent="0.3">
      <c r="K88">
        <v>6.56</v>
      </c>
      <c r="O88" t="s">
        <v>55</v>
      </c>
    </row>
    <row r="90" spans="2:22" x14ac:dyDescent="0.3">
      <c r="B90" s="10" t="s">
        <v>72</v>
      </c>
      <c r="J90">
        <v>51</v>
      </c>
      <c r="K90" s="1">
        <f>AVERAGE(K7:K14,K16:K27,K29:K33,K36,K38,K41:K45,K48:K49,K51:K52,K55,K57,K58,K59,K60,K61:K62,K66:K67,K74:K79)</f>
        <v>54.998039215686255</v>
      </c>
    </row>
    <row r="91" spans="2:22" x14ac:dyDescent="0.3">
      <c r="C91" s="11" t="s">
        <v>76</v>
      </c>
      <c r="D91" s="11" t="s">
        <v>81</v>
      </c>
      <c r="E91" s="11" t="s">
        <v>52</v>
      </c>
      <c r="F91" s="11" t="s">
        <v>73</v>
      </c>
      <c r="G91" s="11" t="s">
        <v>74</v>
      </c>
      <c r="H91" s="11" t="s">
        <v>75</v>
      </c>
      <c r="I91" s="11" t="s">
        <v>80</v>
      </c>
      <c r="K91">
        <f>STDEV(K7:K14,K16:K27,K29:K33,K36,K38,K41:K45,K48:K49,K51:K52,K55,K57,K58,K59,K60,K61:K62,K66:K67,K74:K79)</f>
        <v>6.6054671355199668</v>
      </c>
    </row>
    <row r="92" spans="2:22" x14ac:dyDescent="0.3">
      <c r="B92" t="s">
        <v>77</v>
      </c>
      <c r="C92" s="11">
        <v>75</v>
      </c>
      <c r="D92" s="11">
        <v>30</v>
      </c>
      <c r="E92" s="12">
        <v>53.7</v>
      </c>
      <c r="F92" s="11">
        <v>6.56</v>
      </c>
      <c r="G92" s="12">
        <f>E92-1.96*F92</f>
        <v>40.842400000000005</v>
      </c>
      <c r="H92" s="12">
        <f>E92+1.96*F92</f>
        <v>66.557600000000008</v>
      </c>
    </row>
    <row r="93" spans="2:22" x14ac:dyDescent="0.3">
      <c r="B93" t="s">
        <v>165</v>
      </c>
      <c r="C93" s="11" t="s">
        <v>14</v>
      </c>
      <c r="D93" s="11">
        <v>16</v>
      </c>
      <c r="E93" s="11">
        <v>56.9</v>
      </c>
      <c r="F93" s="11">
        <v>5.0199999999999996</v>
      </c>
      <c r="G93" s="12">
        <f t="shared" ref="G93" si="2">E93-1.96*F93</f>
        <v>47.0608</v>
      </c>
      <c r="H93" s="12">
        <f t="shared" ref="H93" si="3">E93+1.96*F93</f>
        <v>66.739199999999997</v>
      </c>
      <c r="I93" t="s">
        <v>166</v>
      </c>
    </row>
    <row r="94" spans="2:22" x14ac:dyDescent="0.3">
      <c r="B94" t="s">
        <v>84</v>
      </c>
      <c r="C94" s="11" t="s">
        <v>14</v>
      </c>
      <c r="D94" s="11">
        <v>78</v>
      </c>
      <c r="E94" s="12">
        <v>55.5</v>
      </c>
      <c r="F94" s="13">
        <v>11</v>
      </c>
      <c r="G94" s="12">
        <f t="shared" ref="G94:G95" si="4">E94-1.96*F94</f>
        <v>33.94</v>
      </c>
      <c r="H94" s="12">
        <f t="shared" ref="H94:H96" si="5">E94+1.96*F94</f>
        <v>77.06</v>
      </c>
      <c r="I94" t="s">
        <v>56</v>
      </c>
    </row>
    <row r="95" spans="2:22" x14ac:dyDescent="0.3">
      <c r="B95" t="s">
        <v>78</v>
      </c>
      <c r="C95" s="11" t="s">
        <v>14</v>
      </c>
      <c r="D95" s="11">
        <v>41</v>
      </c>
      <c r="E95" s="12">
        <v>54.8</v>
      </c>
      <c r="F95" s="11">
        <v>5.61</v>
      </c>
      <c r="G95" s="12">
        <f t="shared" si="4"/>
        <v>43.804400000000001</v>
      </c>
      <c r="H95" s="12">
        <f t="shared" si="5"/>
        <v>65.795599999999993</v>
      </c>
      <c r="I95" t="s">
        <v>171</v>
      </c>
    </row>
    <row r="96" spans="2:22" x14ac:dyDescent="0.3">
      <c r="B96" t="s">
        <v>79</v>
      </c>
      <c r="C96" s="11" t="s">
        <v>14</v>
      </c>
      <c r="D96" s="11">
        <v>51</v>
      </c>
      <c r="E96" s="11">
        <v>54.8</v>
      </c>
      <c r="F96" s="11">
        <v>6.75</v>
      </c>
      <c r="G96" s="12">
        <f>E96-1.96*F96</f>
        <v>41.569999999999993</v>
      </c>
      <c r="H96" s="12">
        <f t="shared" si="5"/>
        <v>68.03</v>
      </c>
      <c r="I96" t="s">
        <v>175</v>
      </c>
    </row>
    <row r="97" spans="1:10" x14ac:dyDescent="0.3">
      <c r="F97" s="12"/>
      <c r="G97" s="12"/>
    </row>
    <row r="98" spans="1:10" x14ac:dyDescent="0.3">
      <c r="B98" s="10" t="s">
        <v>68</v>
      </c>
    </row>
    <row r="99" spans="1:10" x14ac:dyDescent="0.3">
      <c r="F99" s="59" t="s">
        <v>173</v>
      </c>
      <c r="G99" s="59"/>
      <c r="H99" s="3">
        <f>3.058*(E96^0.33)</f>
        <v>11.461331273498516</v>
      </c>
      <c r="I99" s="3">
        <f>55-H99</f>
        <v>43.538668726501484</v>
      </c>
      <c r="J99" s="3">
        <f>55+H99</f>
        <v>66.461331273498516</v>
      </c>
    </row>
    <row r="100" spans="1:10" x14ac:dyDescent="0.3">
      <c r="F100" s="59" t="s">
        <v>174</v>
      </c>
      <c r="G100" s="59"/>
      <c r="H100" s="3">
        <f>4.774*(E96^0.33)</f>
        <v>17.892869685965309</v>
      </c>
      <c r="I100" s="3">
        <f>54.8-H100</f>
        <v>36.907130314034688</v>
      </c>
      <c r="J100" s="3">
        <f>55+H100</f>
        <v>72.892869685965309</v>
      </c>
    </row>
    <row r="103" spans="1:10" ht="13.5" thickBot="1" x14ac:dyDescent="0.35"/>
    <row r="104" spans="1:10" ht="14.5" x14ac:dyDescent="0.35">
      <c r="A104" s="49" t="s">
        <v>162</v>
      </c>
      <c r="B104" s="50" t="s">
        <v>163</v>
      </c>
    </row>
    <row r="105" spans="1:10" x14ac:dyDescent="0.3">
      <c r="A105" s="51">
        <v>20</v>
      </c>
      <c r="B105" s="52">
        <v>0</v>
      </c>
    </row>
    <row r="106" spans="1:10" x14ac:dyDescent="0.3">
      <c r="A106" s="51">
        <v>25</v>
      </c>
      <c r="B106" s="52">
        <v>0</v>
      </c>
    </row>
    <row r="107" spans="1:10" x14ac:dyDescent="0.3">
      <c r="A107" s="51">
        <v>30</v>
      </c>
      <c r="B107" s="52">
        <v>0</v>
      </c>
    </row>
    <row r="108" spans="1:10" x14ac:dyDescent="0.3">
      <c r="A108" s="51">
        <v>35</v>
      </c>
      <c r="B108" s="52">
        <v>1</v>
      </c>
    </row>
    <row r="109" spans="1:10" x14ac:dyDescent="0.3">
      <c r="A109" s="51">
        <v>40</v>
      </c>
      <c r="B109" s="52">
        <v>3</v>
      </c>
    </row>
    <row r="110" spans="1:10" x14ac:dyDescent="0.3">
      <c r="A110" s="51">
        <v>45</v>
      </c>
      <c r="B110" s="52">
        <v>4</v>
      </c>
    </row>
    <row r="111" spans="1:10" x14ac:dyDescent="0.3">
      <c r="A111" s="51">
        <v>50</v>
      </c>
      <c r="B111" s="52">
        <v>17</v>
      </c>
    </row>
    <row r="112" spans="1:10" x14ac:dyDescent="0.3">
      <c r="A112" s="51">
        <v>55</v>
      </c>
      <c r="B112" s="52">
        <v>16</v>
      </c>
    </row>
    <row r="113" spans="1:2" x14ac:dyDescent="0.3">
      <c r="A113" s="51">
        <v>60</v>
      </c>
      <c r="B113" s="52">
        <v>9</v>
      </c>
    </row>
    <row r="114" spans="1:2" x14ac:dyDescent="0.3">
      <c r="A114" s="51">
        <v>65</v>
      </c>
      <c r="B114" s="52">
        <v>13</v>
      </c>
    </row>
    <row r="115" spans="1:2" x14ac:dyDescent="0.3">
      <c r="A115" s="51">
        <v>70</v>
      </c>
      <c r="B115" s="52">
        <v>4</v>
      </c>
    </row>
    <row r="116" spans="1:2" x14ac:dyDescent="0.3">
      <c r="A116" s="51">
        <v>75</v>
      </c>
      <c r="B116" s="52">
        <v>2</v>
      </c>
    </row>
    <row r="117" spans="1:2" x14ac:dyDescent="0.3">
      <c r="A117" s="51">
        <v>80</v>
      </c>
      <c r="B117" s="52">
        <v>3</v>
      </c>
    </row>
    <row r="118" spans="1:2" x14ac:dyDescent="0.3">
      <c r="A118" s="51">
        <v>85</v>
      </c>
      <c r="B118" s="52">
        <v>1</v>
      </c>
    </row>
    <row r="119" spans="1:2" x14ac:dyDescent="0.3">
      <c r="A119" s="51">
        <v>90</v>
      </c>
      <c r="B119" s="52">
        <v>0</v>
      </c>
    </row>
    <row r="120" spans="1:2" x14ac:dyDescent="0.3">
      <c r="A120" s="51">
        <v>95</v>
      </c>
      <c r="B120" s="52">
        <v>1</v>
      </c>
    </row>
    <row r="121" spans="1:2" x14ac:dyDescent="0.3">
      <c r="A121" s="51">
        <v>100</v>
      </c>
      <c r="B121" s="52">
        <v>0</v>
      </c>
    </row>
    <row r="122" spans="1:2" ht="13.5" thickBot="1" x14ac:dyDescent="0.35">
      <c r="A122" s="53" t="s">
        <v>164</v>
      </c>
      <c r="B122" s="54">
        <v>0</v>
      </c>
    </row>
  </sheetData>
  <mergeCells count="2">
    <mergeCell ref="F100:G100"/>
    <mergeCell ref="F99:G99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EA891-60DB-45A8-8DF9-E4510B35AFA9}">
  <dimension ref="A1:N49"/>
  <sheetViews>
    <sheetView workbookViewId="0">
      <selection sqref="A1:H1"/>
    </sheetView>
  </sheetViews>
  <sheetFormatPr defaultRowHeight="13" x14ac:dyDescent="0.3"/>
  <cols>
    <col min="1" max="1" width="11.453125" bestFit="1" customWidth="1"/>
    <col min="2" max="2" width="5.1796875" customWidth="1"/>
    <col min="3" max="3" width="3.54296875" customWidth="1"/>
    <col min="4" max="4" width="6.6328125" customWidth="1"/>
    <col min="5" max="5" width="5.6328125" customWidth="1"/>
    <col min="6" max="6" width="7.1796875" customWidth="1"/>
    <col min="7" max="7" width="7.7265625" customWidth="1"/>
    <col min="8" max="8" width="56.26953125" customWidth="1"/>
    <col min="11" max="11" width="18.81640625" bestFit="1" customWidth="1"/>
    <col min="12" max="14" width="5.26953125" bestFit="1" customWidth="1"/>
  </cols>
  <sheetData>
    <row r="1" spans="1:8" ht="13.5" thickBot="1" x14ac:dyDescent="0.35">
      <c r="A1" s="60" t="s">
        <v>176</v>
      </c>
      <c r="B1" s="60"/>
      <c r="C1" s="60"/>
      <c r="D1" s="60"/>
      <c r="E1" s="60"/>
      <c r="F1" s="60"/>
      <c r="G1" s="60"/>
      <c r="H1" s="60"/>
    </row>
    <row r="2" spans="1:8" s="10" customFormat="1" x14ac:dyDescent="0.3">
      <c r="A2" s="35"/>
      <c r="B2" s="36" t="s">
        <v>76</v>
      </c>
      <c r="C2" s="36" t="s">
        <v>81</v>
      </c>
      <c r="D2" s="36" t="s">
        <v>52</v>
      </c>
      <c r="E2" s="36" t="s">
        <v>73</v>
      </c>
      <c r="F2" s="36" t="s">
        <v>74</v>
      </c>
      <c r="G2" s="36" t="s">
        <v>75</v>
      </c>
      <c r="H2" s="37" t="s">
        <v>80</v>
      </c>
    </row>
    <row r="3" spans="1:8" x14ac:dyDescent="0.3">
      <c r="A3" s="38" t="s">
        <v>84</v>
      </c>
      <c r="B3" s="39" t="s">
        <v>14</v>
      </c>
      <c r="C3" s="39">
        <v>26</v>
      </c>
      <c r="D3" s="40">
        <v>56.5</v>
      </c>
      <c r="E3" s="39">
        <v>8.32</v>
      </c>
      <c r="F3" s="41">
        <f t="shared" ref="F3:F4" si="0">D3-1.96*E3</f>
        <v>40.192799999999998</v>
      </c>
      <c r="G3" s="41">
        <f t="shared" ref="G3:G5" si="1">D3+1.96*E3</f>
        <v>72.807199999999995</v>
      </c>
      <c r="H3" s="42" t="s">
        <v>56</v>
      </c>
    </row>
    <row r="4" spans="1:8" x14ac:dyDescent="0.3">
      <c r="A4" s="38" t="s">
        <v>78</v>
      </c>
      <c r="B4" s="39" t="s">
        <v>14</v>
      </c>
      <c r="C4" s="39">
        <v>16</v>
      </c>
      <c r="D4" s="39">
        <v>56.9</v>
      </c>
      <c r="E4" s="39">
        <v>5.0199999999999996</v>
      </c>
      <c r="F4" s="41">
        <f t="shared" si="0"/>
        <v>47.0608</v>
      </c>
      <c r="G4" s="41">
        <f t="shared" si="1"/>
        <v>66.739199999999997</v>
      </c>
      <c r="H4" s="42" t="s">
        <v>66</v>
      </c>
    </row>
    <row r="5" spans="1:8" x14ac:dyDescent="0.3">
      <c r="A5" s="38" t="s">
        <v>79</v>
      </c>
      <c r="B5" s="39" t="s">
        <v>14</v>
      </c>
      <c r="C5" s="39">
        <v>19</v>
      </c>
      <c r="D5" s="39">
        <v>57.8</v>
      </c>
      <c r="E5" s="39">
        <v>5.1100000000000003</v>
      </c>
      <c r="F5" s="41">
        <f>D5-1.96*E5</f>
        <v>47.784399999999998</v>
      </c>
      <c r="G5" s="41">
        <f t="shared" si="1"/>
        <v>67.815600000000003</v>
      </c>
      <c r="H5" s="42" t="s">
        <v>83</v>
      </c>
    </row>
    <row r="6" spans="1:8" ht="13.5" thickBot="1" x14ac:dyDescent="0.35">
      <c r="A6" s="43" t="s">
        <v>77</v>
      </c>
      <c r="B6" s="44">
        <v>75</v>
      </c>
      <c r="C6" s="44">
        <v>30</v>
      </c>
      <c r="D6" s="44">
        <v>53.66</v>
      </c>
      <c r="E6" s="44">
        <v>6.56</v>
      </c>
      <c r="F6" s="45">
        <f>D6-1.96*E6</f>
        <v>40.802399999999999</v>
      </c>
      <c r="G6" s="45">
        <f>D6+1.96*E6</f>
        <v>66.517600000000002</v>
      </c>
      <c r="H6" s="46" t="s">
        <v>82</v>
      </c>
    </row>
    <row r="20" spans="1:14" ht="13.5" thickBot="1" x14ac:dyDescent="0.35">
      <c r="A20" s="60" t="s">
        <v>177</v>
      </c>
      <c r="B20" s="60"/>
      <c r="C20" s="60"/>
      <c r="D20" s="60"/>
      <c r="E20" s="60"/>
      <c r="F20" s="60"/>
      <c r="G20" s="60"/>
      <c r="H20" s="60"/>
    </row>
    <row r="21" spans="1:14" x14ac:dyDescent="0.3">
      <c r="A21" s="35"/>
      <c r="B21" s="36" t="s">
        <v>76</v>
      </c>
      <c r="C21" s="36" t="s">
        <v>81</v>
      </c>
      <c r="D21" s="36" t="s">
        <v>52</v>
      </c>
      <c r="E21" s="36" t="s">
        <v>73</v>
      </c>
      <c r="F21" s="36" t="s">
        <v>74</v>
      </c>
      <c r="G21" s="36" t="s">
        <v>75</v>
      </c>
      <c r="H21" s="37" t="s">
        <v>80</v>
      </c>
      <c r="K21" s="15" t="s">
        <v>173</v>
      </c>
      <c r="L21" s="55">
        <v>11.461331273498516</v>
      </c>
      <c r="M21" s="55">
        <v>43.538668726501484</v>
      </c>
      <c r="N21" s="55">
        <v>66.461331273498516</v>
      </c>
    </row>
    <row r="22" spans="1:14" x14ac:dyDescent="0.3">
      <c r="A22" s="56" t="s">
        <v>77</v>
      </c>
      <c r="B22" s="39">
        <v>75</v>
      </c>
      <c r="C22" s="39">
        <v>30</v>
      </c>
      <c r="D22" s="41">
        <v>53.7</v>
      </c>
      <c r="E22" s="39">
        <v>6.56</v>
      </c>
      <c r="F22" s="41">
        <f>D22-1.96*E22</f>
        <v>40.842400000000005</v>
      </c>
      <c r="G22" s="41">
        <f>D22+1.96*E22</f>
        <v>66.557600000000008</v>
      </c>
      <c r="H22" s="57"/>
      <c r="K22" s="15" t="s">
        <v>174</v>
      </c>
      <c r="L22" s="55">
        <v>17.892869685965309</v>
      </c>
      <c r="M22" s="55">
        <v>36.907130314034688</v>
      </c>
      <c r="N22" s="55">
        <v>72.892869685965309</v>
      </c>
    </row>
    <row r="23" spans="1:14" ht="26" x14ac:dyDescent="0.3">
      <c r="A23" s="56" t="s">
        <v>165</v>
      </c>
      <c r="B23" s="39" t="s">
        <v>14</v>
      </c>
      <c r="C23" s="39">
        <v>16</v>
      </c>
      <c r="D23" s="39">
        <v>56.9</v>
      </c>
      <c r="E23" s="39">
        <v>5.0199999999999996</v>
      </c>
      <c r="F23" s="41">
        <f t="shared" ref="F23:F25" si="2">D23-1.96*E23</f>
        <v>47.0608</v>
      </c>
      <c r="G23" s="41">
        <f t="shared" ref="G23:G26" si="3">D23+1.96*E23</f>
        <v>66.739199999999997</v>
      </c>
      <c r="H23" s="57" t="s">
        <v>166</v>
      </c>
    </row>
    <row r="24" spans="1:14" x14ac:dyDescent="0.3">
      <c r="A24" s="56" t="s">
        <v>84</v>
      </c>
      <c r="B24" s="39" t="s">
        <v>14</v>
      </c>
      <c r="C24" s="39">
        <v>78</v>
      </c>
      <c r="D24" s="41">
        <v>55.5</v>
      </c>
      <c r="E24" s="40">
        <v>11</v>
      </c>
      <c r="F24" s="41">
        <f t="shared" si="2"/>
        <v>33.94</v>
      </c>
      <c r="G24" s="41">
        <f t="shared" si="3"/>
        <v>77.06</v>
      </c>
      <c r="H24" s="57" t="s">
        <v>56</v>
      </c>
    </row>
    <row r="25" spans="1:14" ht="26" x14ac:dyDescent="0.3">
      <c r="A25" s="56" t="s">
        <v>78</v>
      </c>
      <c r="B25" s="39" t="s">
        <v>14</v>
      </c>
      <c r="C25" s="39">
        <v>41</v>
      </c>
      <c r="D25" s="41">
        <v>54.8</v>
      </c>
      <c r="E25" s="39">
        <v>5.61</v>
      </c>
      <c r="F25" s="41">
        <f t="shared" si="2"/>
        <v>43.804400000000001</v>
      </c>
      <c r="G25" s="41">
        <f t="shared" si="3"/>
        <v>65.795599999999993</v>
      </c>
      <c r="H25" s="57" t="s">
        <v>171</v>
      </c>
    </row>
    <row r="26" spans="1:14" ht="26" x14ac:dyDescent="0.3">
      <c r="A26" s="56" t="s">
        <v>79</v>
      </c>
      <c r="B26" s="39" t="s">
        <v>14</v>
      </c>
      <c r="C26" s="39">
        <v>51</v>
      </c>
      <c r="D26" s="39">
        <v>54.8</v>
      </c>
      <c r="E26" s="39">
        <v>6.75</v>
      </c>
      <c r="F26" s="41">
        <f>D26-1.96*E26</f>
        <v>41.569999999999993</v>
      </c>
      <c r="G26" s="41">
        <f t="shared" si="3"/>
        <v>68.03</v>
      </c>
      <c r="H26" s="57" t="s">
        <v>175</v>
      </c>
    </row>
    <row r="46" spans="1:7" ht="16" thickBot="1" x14ac:dyDescent="0.4">
      <c r="A46" s="61" t="s">
        <v>178</v>
      </c>
      <c r="B46" s="61"/>
      <c r="C46" s="61"/>
      <c r="D46" s="61"/>
      <c r="E46" s="61"/>
      <c r="F46" s="61"/>
      <c r="G46" s="61"/>
    </row>
    <row r="47" spans="1:7" ht="15.5" x14ac:dyDescent="0.35">
      <c r="A47" s="61"/>
      <c r="B47" s="62" t="s">
        <v>76</v>
      </c>
      <c r="C47" s="62" t="s">
        <v>81</v>
      </c>
      <c r="D47" s="62" t="s">
        <v>52</v>
      </c>
      <c r="E47" s="62" t="s">
        <v>73</v>
      </c>
      <c r="F47" s="62" t="s">
        <v>74</v>
      </c>
      <c r="G47" s="62" t="s">
        <v>75</v>
      </c>
    </row>
    <row r="48" spans="1:7" ht="15.5" x14ac:dyDescent="0.35">
      <c r="A48" s="61"/>
      <c r="B48" s="63" t="s">
        <v>14</v>
      </c>
      <c r="C48" s="63">
        <v>51</v>
      </c>
      <c r="D48" s="63">
        <v>54.8</v>
      </c>
      <c r="E48" s="63">
        <v>6.75</v>
      </c>
      <c r="F48" s="64">
        <f>D48-1.96*E48</f>
        <v>41.569999999999993</v>
      </c>
      <c r="G48" s="64">
        <f t="shared" ref="G48" si="4">D48+1.96*E48</f>
        <v>68.03</v>
      </c>
    </row>
    <row r="49" spans="1:7" ht="15.5" x14ac:dyDescent="0.35">
      <c r="A49" s="61"/>
      <c r="B49" s="61"/>
      <c r="C49" s="61"/>
      <c r="D49" s="61"/>
      <c r="E49" s="61"/>
      <c r="F49" s="61"/>
      <c r="G49" s="61"/>
    </row>
  </sheetData>
  <mergeCells count="2">
    <mergeCell ref="A1:H1"/>
    <mergeCell ref="A20:H2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75_1_20211007</vt:lpstr>
      <vt:lpstr>Proposed Target and bands</vt:lpstr>
      <vt:lpstr>'75_1_20211007'!_1_75_1RR_20171108_Incomplete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Schofield</dc:creator>
  <cp:lastModifiedBy>Faile, Michael</cp:lastModifiedBy>
  <dcterms:created xsi:type="dcterms:W3CDTF">2017-11-08T14:15:31Z</dcterms:created>
  <dcterms:modified xsi:type="dcterms:W3CDTF">2021-10-26T21:06:12Z</dcterms:modified>
</cp:coreProperties>
</file>