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65500" windowWidth="11976" windowHeight="6600" tabRatio="926" activeTab="0"/>
  </bookViews>
  <sheets>
    <sheet name="Sludge" sheetId="1" r:id="rId1"/>
    <sheet name="Varnish" sheetId="2" r:id="rId2"/>
    <sheet name="Clogging" sheetId="3" r:id="rId3"/>
    <sheet name="Piston Skirts" sheetId="4" r:id="rId4"/>
    <sheet name="criteria-sludge" sheetId="5" state="hidden" r:id="rId5"/>
    <sheet name="criteria-varnish" sheetId="6" state="hidden" r:id="rId6"/>
    <sheet name="criteria-clogging" sheetId="7" state="hidden" r:id="rId7"/>
    <sheet name="criteria-skirts" sheetId="8" state="hidden" r:id="rId8"/>
    <sheet name="criteria" sheetId="9" state="hidden" r:id="rId9"/>
    <sheet name="weighting" sheetId="10" state="hidden" r:id="rId10"/>
  </sheets>
  <definedNames>
    <definedName name="\t" localSheetId="2">'Clogging'!$T$72:$X$163</definedName>
    <definedName name="\t" localSheetId="3">'Piston Skirts'!$T$72:$X$163</definedName>
    <definedName name="\t" localSheetId="0">'Sludge'!$T$72:$X$163</definedName>
    <definedName name="\t" localSheetId="1">'Varnish'!$T$72:$X$163</definedName>
    <definedName name="\t">#REF!</definedName>
  </definedNames>
  <calcPr fullCalcOnLoad="1"/>
</workbook>
</file>

<file path=xl/sharedStrings.xml><?xml version="1.0" encoding="utf-8"?>
<sst xmlns="http://schemas.openxmlformats.org/spreadsheetml/2006/main" count="279" uniqueCount="72">
  <si>
    <t>MAXIMUM</t>
  </si>
  <si>
    <t>MINIMUM</t>
  </si>
  <si>
    <t>MEAN</t>
  </si>
  <si>
    <t>STD.DEV.</t>
  </si>
  <si>
    <t>STD</t>
  </si>
  <si>
    <t>Yi MAXIMUM</t>
  </si>
  <si>
    <t>Yi MINIMUM</t>
  </si>
  <si>
    <t>Yi MEAN</t>
  </si>
  <si>
    <t>Yi STD</t>
  </si>
  <si>
    <t>Ratings MEAN</t>
  </si>
  <si>
    <t>Ratings STD</t>
  </si>
  <si>
    <t>PART ID =</t>
  </si>
  <si>
    <t>RATED VALUES</t>
  </si>
  <si>
    <t>Yi VALUES</t>
  </si>
  <si>
    <t>&lt;0</t>
  </si>
  <si>
    <t>&gt;=0</t>
  </si>
  <si>
    <t>wfg1</t>
  </si>
  <si>
    <t>wfg2</t>
  </si>
  <si>
    <t>wfg3</t>
  </si>
  <si>
    <t>wfl2</t>
  </si>
  <si>
    <t>wfl3</t>
  </si>
  <si>
    <t>wfuc</t>
  </si>
  <si>
    <t>wfpsv</t>
  </si>
  <si>
    <t>Light Duty Rating Workshop</t>
  </si>
  <si>
    <t>KOBRINETZ</t>
  </si>
  <si>
    <t>CUNNIFF</t>
  </si>
  <si>
    <t>LOPEZ</t>
  </si>
  <si>
    <t>CASTILLO</t>
  </si>
  <si>
    <t>RODRIGUEZ</t>
  </si>
  <si>
    <t>Rocker Cover R</t>
  </si>
  <si>
    <t>Rocker Cover L</t>
  </si>
  <si>
    <t>Rocker Cover Baffle L</t>
  </si>
  <si>
    <t>Rocker Cover Baffle R</t>
  </si>
  <si>
    <t>Timing Chain Cover</t>
  </si>
  <si>
    <t>Oil Pan Baffle</t>
  </si>
  <si>
    <t>Oil Pan</t>
  </si>
  <si>
    <t>Valve Deck Area L</t>
  </si>
  <si>
    <t>Valve Deck Area R</t>
  </si>
  <si>
    <t>Average Sludge</t>
  </si>
  <si>
    <t>Piston Skirts (Thrust)</t>
  </si>
  <si>
    <t>Average Varnish</t>
  </si>
  <si>
    <t xml:space="preserve"> </t>
  </si>
  <si>
    <t>Oil Screen %Sludge</t>
  </si>
  <si>
    <t>Oil Screen %Debris</t>
  </si>
  <si>
    <t>Oil Ring %</t>
  </si>
  <si>
    <t>Piston 1</t>
  </si>
  <si>
    <t>Piston 2</t>
  </si>
  <si>
    <t>Piston 3</t>
  </si>
  <si>
    <t>Piston 4</t>
  </si>
  <si>
    <t>Piston 5</t>
  </si>
  <si>
    <t>Piston 6</t>
  </si>
  <si>
    <t>Piston 7</t>
  </si>
  <si>
    <t>Piston 8</t>
  </si>
  <si>
    <t>Average</t>
  </si>
  <si>
    <t>September 23, 2002</t>
  </si>
  <si>
    <t>TSCHIRHART</t>
  </si>
  <si>
    <t>GARCIA, P</t>
  </si>
  <si>
    <t>VIERA</t>
  </si>
  <si>
    <t>G3 - Sludge</t>
  </si>
  <si>
    <t>G3 - Varnish</t>
  </si>
  <si>
    <t>G3 - Clogging</t>
  </si>
  <si>
    <t>G3 - Skirts</t>
  </si>
  <si>
    <t>GARCIA, O</t>
  </si>
  <si>
    <t>September 24, 2002</t>
  </si>
  <si>
    <t>RAMIREZ</t>
  </si>
  <si>
    <t>ADAMS</t>
  </si>
  <si>
    <t>RADONICH</t>
  </si>
  <si>
    <t>HSU</t>
  </si>
  <si>
    <t>CAPRONI</t>
  </si>
  <si>
    <t>WALKER</t>
  </si>
  <si>
    <t>MACH</t>
  </si>
  <si>
    <t>Total Screen Clogging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</si>
</sst>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_)"/>
    <numFmt numFmtId="168" formatCode="mmmm\-yy"/>
    <numFmt numFmtId="169" formatCode="0.000"/>
    <numFmt numFmtId="170" formatCode="0.0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164" fontId="2" fillId="0" borderId="2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166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/>
    </xf>
    <xf numFmtId="2" fontId="1" fillId="0" borderId="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5" fillId="0" borderId="1" xfId="0" applyNumberFormat="1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63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58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39">
      <c r="A7" s="25"/>
      <c r="B7" s="26" t="s">
        <v>30</v>
      </c>
      <c r="C7" s="26" t="s">
        <v>29</v>
      </c>
      <c r="D7" s="26" t="s">
        <v>31</v>
      </c>
      <c r="E7" s="26" t="s">
        <v>32</v>
      </c>
      <c r="F7" s="26" t="s">
        <v>33</v>
      </c>
      <c r="G7" s="26" t="s">
        <v>34</v>
      </c>
      <c r="H7" s="26" t="s">
        <v>35</v>
      </c>
      <c r="I7" s="26" t="s">
        <v>36</v>
      </c>
      <c r="J7" s="27" t="s">
        <v>37</v>
      </c>
      <c r="K7" s="27" t="s">
        <v>38</v>
      </c>
    </row>
    <row r="8" spans="1:11" ht="12.75">
      <c r="A8" s="18" t="s">
        <v>25</v>
      </c>
      <c r="B8" s="29">
        <v>9.4</v>
      </c>
      <c r="C8" s="29">
        <v>9.44</v>
      </c>
      <c r="D8" s="29">
        <v>9.19</v>
      </c>
      <c r="E8" s="29">
        <v>8.9</v>
      </c>
      <c r="F8" s="29">
        <v>9.51</v>
      </c>
      <c r="G8" s="29">
        <v>9.52</v>
      </c>
      <c r="H8" s="29">
        <v>9.42</v>
      </c>
      <c r="I8" s="29">
        <v>9.59</v>
      </c>
      <c r="J8" s="10">
        <v>6.18</v>
      </c>
      <c r="K8" s="10">
        <f>IF(ISERR(AVERAGE(B8:J8)),"",AVERAGE(B8:J8))</f>
        <v>9.016666666666667</v>
      </c>
    </row>
    <row r="9" spans="1:11" ht="12.75">
      <c r="A9" s="18" t="s">
        <v>55</v>
      </c>
      <c r="B9" s="29">
        <v>9.6</v>
      </c>
      <c r="C9" s="29">
        <v>9.6</v>
      </c>
      <c r="D9" s="29">
        <v>9.4</v>
      </c>
      <c r="E9" s="29">
        <v>9.32</v>
      </c>
      <c r="F9" s="29">
        <v>9.5</v>
      </c>
      <c r="G9" s="29">
        <v>9.55</v>
      </c>
      <c r="H9" s="29">
        <v>9.4</v>
      </c>
      <c r="I9" s="29">
        <v>9.39</v>
      </c>
      <c r="J9" s="10">
        <v>6.1</v>
      </c>
      <c r="K9" s="10">
        <f aca="true" t="shared" si="0" ref="K9:K27">IF(ISERR(AVERAGE(B9:J9)),"",AVERAGE(B9:J9))</f>
        <v>9.095555555555556</v>
      </c>
    </row>
    <row r="10" spans="1:11" ht="12.75">
      <c r="A10" s="18" t="s">
        <v>24</v>
      </c>
      <c r="B10" s="29">
        <v>9.5</v>
      </c>
      <c r="C10" s="29">
        <v>9.52</v>
      </c>
      <c r="D10" s="29">
        <v>9.27</v>
      </c>
      <c r="E10" s="29">
        <v>9.2</v>
      </c>
      <c r="F10" s="29">
        <v>9.65</v>
      </c>
      <c r="G10" s="29">
        <v>9.59</v>
      </c>
      <c r="H10" s="29">
        <v>9.41</v>
      </c>
      <c r="I10" s="29">
        <v>9.36</v>
      </c>
      <c r="J10" s="10">
        <v>6.12</v>
      </c>
      <c r="K10" s="10">
        <f t="shared" si="0"/>
        <v>9.068888888888887</v>
      </c>
    </row>
    <row r="11" spans="1:11" ht="12.75">
      <c r="A11" s="18" t="s">
        <v>56</v>
      </c>
      <c r="B11" s="29">
        <v>9.4</v>
      </c>
      <c r="C11" s="29">
        <v>9.48</v>
      </c>
      <c r="D11" s="29">
        <v>9.15</v>
      </c>
      <c r="E11" s="29">
        <v>8.84</v>
      </c>
      <c r="F11" s="29">
        <v>9.54</v>
      </c>
      <c r="G11" s="29">
        <v>9.42</v>
      </c>
      <c r="H11" s="29">
        <v>9.26</v>
      </c>
      <c r="I11" s="29">
        <v>9.57</v>
      </c>
      <c r="J11" s="10">
        <v>6.16</v>
      </c>
      <c r="K11" s="10">
        <f t="shared" si="0"/>
        <v>8.979999999999999</v>
      </c>
    </row>
    <row r="12" spans="1:11" ht="12.75">
      <c r="A12" s="18" t="s">
        <v>27</v>
      </c>
      <c r="B12" s="29">
        <v>9.49</v>
      </c>
      <c r="C12" s="29">
        <v>9.53</v>
      </c>
      <c r="D12" s="29">
        <v>9.31</v>
      </c>
      <c r="E12" s="29">
        <v>9.25</v>
      </c>
      <c r="F12" s="29">
        <v>9.52</v>
      </c>
      <c r="G12" s="29">
        <v>9.5</v>
      </c>
      <c r="H12" s="29">
        <v>9.51</v>
      </c>
      <c r="I12" s="29">
        <v>9.57</v>
      </c>
      <c r="J12" s="10">
        <v>6.23</v>
      </c>
      <c r="K12" s="10">
        <f t="shared" si="0"/>
        <v>9.101111111111113</v>
      </c>
    </row>
    <row r="13" spans="1:11" ht="12.75">
      <c r="A13" s="18" t="s">
        <v>62</v>
      </c>
      <c r="B13" s="29">
        <v>9.46</v>
      </c>
      <c r="C13" s="29">
        <v>9.52</v>
      </c>
      <c r="D13" s="29">
        <v>9.34</v>
      </c>
      <c r="E13" s="29">
        <v>9.39</v>
      </c>
      <c r="F13" s="29">
        <v>9.49</v>
      </c>
      <c r="G13" s="29">
        <v>9.53</v>
      </c>
      <c r="H13" s="29">
        <v>9.4</v>
      </c>
      <c r="I13" s="29">
        <v>9.1</v>
      </c>
      <c r="J13" s="10">
        <v>6.72</v>
      </c>
      <c r="K13" s="10">
        <f t="shared" si="0"/>
        <v>9.105555555555556</v>
      </c>
    </row>
    <row r="14" spans="1:11" ht="12.75">
      <c r="A14" s="18" t="s">
        <v>26</v>
      </c>
      <c r="B14" s="29">
        <v>9.64</v>
      </c>
      <c r="C14" s="29">
        <v>9.63</v>
      </c>
      <c r="D14" s="29">
        <v>9.43</v>
      </c>
      <c r="E14" s="29">
        <v>9.46</v>
      </c>
      <c r="F14" s="29">
        <v>9.65</v>
      </c>
      <c r="G14" s="29">
        <v>9.61</v>
      </c>
      <c r="H14" s="29">
        <v>9.44</v>
      </c>
      <c r="I14" s="29">
        <v>9.49</v>
      </c>
      <c r="J14" s="10">
        <v>6.17</v>
      </c>
      <c r="K14" s="10">
        <f t="shared" si="0"/>
        <v>9.168888888888889</v>
      </c>
    </row>
    <row r="15" spans="1:11" ht="12.75">
      <c r="A15" s="18" t="s">
        <v>57</v>
      </c>
      <c r="B15" s="29">
        <v>9.56</v>
      </c>
      <c r="C15" s="29">
        <v>9.6</v>
      </c>
      <c r="D15" s="29">
        <v>9.17</v>
      </c>
      <c r="E15" s="29">
        <v>9</v>
      </c>
      <c r="F15" s="29">
        <v>9.54</v>
      </c>
      <c r="G15" s="29">
        <v>9.22</v>
      </c>
      <c r="H15" s="29">
        <v>9.27</v>
      </c>
      <c r="I15" s="29">
        <v>9.17</v>
      </c>
      <c r="J15" s="10">
        <v>6</v>
      </c>
      <c r="K15" s="10">
        <f t="shared" si="0"/>
        <v>8.947777777777778</v>
      </c>
    </row>
    <row r="16" spans="1:11" ht="12.75">
      <c r="A16" s="18" t="s">
        <v>28</v>
      </c>
      <c r="B16" s="29">
        <v>9.64</v>
      </c>
      <c r="C16" s="29">
        <v>9.67</v>
      </c>
      <c r="D16" s="29">
        <v>9.31</v>
      </c>
      <c r="E16" s="29">
        <v>9.22</v>
      </c>
      <c r="F16" s="29">
        <v>9.58</v>
      </c>
      <c r="G16" s="29">
        <v>9.53</v>
      </c>
      <c r="H16" s="29">
        <v>9.47</v>
      </c>
      <c r="I16" s="29">
        <v>9.54</v>
      </c>
      <c r="J16" s="10">
        <v>6.23</v>
      </c>
      <c r="K16" s="10">
        <f t="shared" si="0"/>
        <v>9.132222222222223</v>
      </c>
    </row>
    <row r="17" spans="1:11" ht="12.75">
      <c r="A17" s="18" t="s">
        <v>64</v>
      </c>
      <c r="B17" s="29">
        <v>9.57</v>
      </c>
      <c r="C17" s="29">
        <v>9.56</v>
      </c>
      <c r="D17" s="29">
        <v>9.37</v>
      </c>
      <c r="E17" s="29">
        <v>9.27</v>
      </c>
      <c r="F17" s="29">
        <v>9.57</v>
      </c>
      <c r="G17" s="29">
        <v>9.74</v>
      </c>
      <c r="H17" s="29">
        <v>9.56</v>
      </c>
      <c r="I17" s="29">
        <v>9.71</v>
      </c>
      <c r="J17" s="10">
        <v>6.27</v>
      </c>
      <c r="K17" s="10">
        <f t="shared" si="0"/>
        <v>9.18</v>
      </c>
    </row>
    <row r="18" spans="1:11" ht="12.75">
      <c r="A18" s="18" t="s">
        <v>65</v>
      </c>
      <c r="B18" s="29">
        <v>9.41</v>
      </c>
      <c r="C18" s="29">
        <v>9.43</v>
      </c>
      <c r="D18" s="29">
        <v>9.19</v>
      </c>
      <c r="E18" s="29">
        <v>9.11</v>
      </c>
      <c r="F18" s="29">
        <v>9.48</v>
      </c>
      <c r="G18" s="29">
        <v>9.46</v>
      </c>
      <c r="H18" s="29">
        <v>9.41</v>
      </c>
      <c r="I18" s="29">
        <v>9.43</v>
      </c>
      <c r="J18" s="10">
        <v>6.15</v>
      </c>
      <c r="K18" s="10">
        <f t="shared" si="0"/>
        <v>9.00777777777778</v>
      </c>
    </row>
    <row r="19" spans="1:11" ht="12.75">
      <c r="A19" s="18" t="s">
        <v>66</v>
      </c>
      <c r="B19" s="29">
        <v>9.42</v>
      </c>
      <c r="C19" s="29">
        <v>9.46</v>
      </c>
      <c r="D19" s="29">
        <v>9.21</v>
      </c>
      <c r="E19" s="29">
        <v>9.16</v>
      </c>
      <c r="F19" s="29">
        <v>9.47</v>
      </c>
      <c r="G19" s="29">
        <v>9.47</v>
      </c>
      <c r="H19" s="29">
        <v>9.33</v>
      </c>
      <c r="I19" s="29">
        <v>9.39</v>
      </c>
      <c r="J19" s="10">
        <v>6.11</v>
      </c>
      <c r="K19" s="10">
        <f t="shared" si="0"/>
        <v>9.002222222222223</v>
      </c>
    </row>
    <row r="20" spans="1:11" ht="12.75">
      <c r="A20" s="18" t="s">
        <v>67</v>
      </c>
      <c r="B20" s="29">
        <v>9.38</v>
      </c>
      <c r="C20" s="29">
        <v>9.63</v>
      </c>
      <c r="D20" s="29">
        <v>9.03</v>
      </c>
      <c r="E20" s="29">
        <v>9.21</v>
      </c>
      <c r="F20" s="29">
        <v>9.71</v>
      </c>
      <c r="G20" s="29">
        <v>9.36</v>
      </c>
      <c r="H20" s="29">
        <v>9.36</v>
      </c>
      <c r="I20" s="29">
        <v>9.39</v>
      </c>
      <c r="J20" s="10">
        <v>6.16</v>
      </c>
      <c r="K20" s="10">
        <f t="shared" si="0"/>
        <v>9.025555555555556</v>
      </c>
    </row>
    <row r="21" spans="1:11" ht="12.75">
      <c r="A21" s="18" t="s">
        <v>68</v>
      </c>
      <c r="B21" s="29">
        <v>9.4</v>
      </c>
      <c r="C21" s="29">
        <v>9.52</v>
      </c>
      <c r="D21" s="29">
        <v>9.42</v>
      </c>
      <c r="E21" s="29">
        <v>9.39</v>
      </c>
      <c r="F21" s="29">
        <v>9.52</v>
      </c>
      <c r="G21" s="29">
        <v>9.47</v>
      </c>
      <c r="H21" s="29">
        <v>9.5</v>
      </c>
      <c r="I21" s="29">
        <v>9.44</v>
      </c>
      <c r="J21" s="10">
        <v>6.15</v>
      </c>
      <c r="K21" s="10">
        <f t="shared" si="0"/>
        <v>9.09</v>
      </c>
    </row>
    <row r="22" spans="1:11" ht="12.75">
      <c r="A22" s="18" t="s">
        <v>69</v>
      </c>
      <c r="B22" s="29">
        <v>9.51</v>
      </c>
      <c r="C22" s="29">
        <v>9.43</v>
      </c>
      <c r="D22" s="29">
        <v>9.41</v>
      </c>
      <c r="E22" s="29">
        <v>9.3</v>
      </c>
      <c r="F22" s="29">
        <v>9.59</v>
      </c>
      <c r="G22" s="29">
        <v>9.55</v>
      </c>
      <c r="H22" s="29">
        <v>9.42</v>
      </c>
      <c r="I22" s="29">
        <v>9.49</v>
      </c>
      <c r="J22" s="10">
        <v>6.18</v>
      </c>
      <c r="K22" s="10">
        <f t="shared" si="0"/>
        <v>9.097777777777777</v>
      </c>
    </row>
    <row r="23" spans="1:11" ht="12.75">
      <c r="A23" s="18" t="s">
        <v>70</v>
      </c>
      <c r="B23" s="29">
        <v>9.54</v>
      </c>
      <c r="C23" s="29">
        <v>9.55</v>
      </c>
      <c r="D23" s="29">
        <v>9.37</v>
      </c>
      <c r="E23" s="29">
        <v>9.55</v>
      </c>
      <c r="F23" s="29">
        <v>9.64</v>
      </c>
      <c r="G23" s="29">
        <v>9.53</v>
      </c>
      <c r="H23" s="29">
        <v>9.59</v>
      </c>
      <c r="I23" s="29">
        <v>9.47</v>
      </c>
      <c r="J23" s="10">
        <v>6.15</v>
      </c>
      <c r="K23" s="10">
        <f t="shared" si="0"/>
        <v>9.154444444444445</v>
      </c>
    </row>
    <row r="24" spans="1:11" ht="12.75">
      <c r="A24" s="18"/>
      <c r="B24" s="29"/>
      <c r="C24" s="29"/>
      <c r="D24" s="29"/>
      <c r="E24" s="29"/>
      <c r="F24" s="29"/>
      <c r="G24" s="29"/>
      <c r="H24" s="29"/>
      <c r="I24" s="29"/>
      <c r="J24" s="10"/>
      <c r="K24" s="10">
        <f t="shared" si="0"/>
      </c>
    </row>
    <row r="25" spans="1:11" ht="12.75">
      <c r="A25" s="18"/>
      <c r="B25" s="29"/>
      <c r="C25" s="29"/>
      <c r="D25" s="29"/>
      <c r="E25" s="29"/>
      <c r="F25" s="29"/>
      <c r="G25" s="29"/>
      <c r="H25" s="29"/>
      <c r="I25" s="29"/>
      <c r="J25" s="10"/>
      <c r="K25" s="10">
        <f t="shared" si="0"/>
      </c>
    </row>
    <row r="26" spans="1:11" ht="12.75">
      <c r="A26" s="18"/>
      <c r="B26" s="29"/>
      <c r="C26" s="29"/>
      <c r="D26" s="29"/>
      <c r="E26" s="29"/>
      <c r="F26" s="29"/>
      <c r="G26" s="29"/>
      <c r="H26" s="29"/>
      <c r="I26" s="29"/>
      <c r="J26" s="10"/>
      <c r="K26" s="10">
        <f t="shared" si="0"/>
      </c>
    </row>
    <row r="27" spans="1:11" ht="12.75">
      <c r="A27" s="18"/>
      <c r="B27" s="29"/>
      <c r="C27" s="29"/>
      <c r="D27" s="29"/>
      <c r="E27" s="29"/>
      <c r="F27" s="29"/>
      <c r="G27" s="29"/>
      <c r="H27" s="29"/>
      <c r="I27" s="29"/>
      <c r="J27" s="10"/>
      <c r="K27" s="10">
        <f t="shared" si="0"/>
      </c>
    </row>
    <row r="28" spans="1:11" ht="12.75">
      <c r="A28" s="7" t="s">
        <v>0</v>
      </c>
      <c r="B28" s="8">
        <f aca="true" t="shared" si="1" ref="B28:I28">IF(COUNTBLANK(B8:B27)=20,"",MAX(B8:B27))</f>
        <v>9.64</v>
      </c>
      <c r="C28" s="8">
        <f t="shared" si="1"/>
        <v>9.67</v>
      </c>
      <c r="D28" s="8">
        <f t="shared" si="1"/>
        <v>9.43</v>
      </c>
      <c r="E28" s="8">
        <f t="shared" si="1"/>
        <v>9.55</v>
      </c>
      <c r="F28" s="8">
        <f t="shared" si="1"/>
        <v>9.71</v>
      </c>
      <c r="G28" s="8">
        <f t="shared" si="1"/>
        <v>9.74</v>
      </c>
      <c r="H28" s="8">
        <f t="shared" si="1"/>
        <v>9.59</v>
      </c>
      <c r="I28" s="8">
        <f t="shared" si="1"/>
        <v>9.71</v>
      </c>
      <c r="J28" s="8">
        <f>IF(COUNTBLANK(J8:J27)=20,"",MAX(J8:J27))</f>
        <v>6.72</v>
      </c>
      <c r="K28" s="8">
        <f>IF(COUNTBLANK(K8:K27)=20,"",MAX(K8:K27))</f>
        <v>9.18</v>
      </c>
    </row>
    <row r="29" spans="1:11" ht="12.75">
      <c r="A29" s="7" t="s">
        <v>1</v>
      </c>
      <c r="B29" s="8">
        <f aca="true" t="shared" si="2" ref="B29:K29">IF(COUNTBLANK(B8:B27)=20,"",MIN(B8:B27))</f>
        <v>9.38</v>
      </c>
      <c r="C29" s="8">
        <f t="shared" si="2"/>
        <v>9.43</v>
      </c>
      <c r="D29" s="8">
        <f t="shared" si="2"/>
        <v>9.03</v>
      </c>
      <c r="E29" s="8">
        <f t="shared" si="2"/>
        <v>8.84</v>
      </c>
      <c r="F29" s="8">
        <f t="shared" si="2"/>
        <v>9.47</v>
      </c>
      <c r="G29" s="8">
        <f t="shared" si="2"/>
        <v>9.22</v>
      </c>
      <c r="H29" s="8">
        <f t="shared" si="2"/>
        <v>9.26</v>
      </c>
      <c r="I29" s="8">
        <f t="shared" si="2"/>
        <v>9.1</v>
      </c>
      <c r="J29" s="8">
        <f t="shared" si="2"/>
        <v>6</v>
      </c>
      <c r="K29" s="8">
        <f t="shared" si="2"/>
        <v>8.947777777777778</v>
      </c>
    </row>
    <row r="30" spans="1:11" ht="12.75">
      <c r="A30" s="7" t="s">
        <v>2</v>
      </c>
      <c r="B30" s="8">
        <f aca="true" t="shared" si="3" ref="B30:K30">IF(ISERR(AVERAGE(B8:B27)),"",AVERAGE(B8:B27))</f>
        <v>9.495</v>
      </c>
      <c r="C30" s="8">
        <f t="shared" si="3"/>
        <v>9.535625000000001</v>
      </c>
      <c r="D30" s="8">
        <f t="shared" si="3"/>
        <v>9.285625</v>
      </c>
      <c r="E30" s="8">
        <f t="shared" si="3"/>
        <v>9.223125</v>
      </c>
      <c r="F30" s="8">
        <f t="shared" si="3"/>
        <v>9.560000000000002</v>
      </c>
      <c r="G30" s="8">
        <f t="shared" si="3"/>
        <v>9.503125</v>
      </c>
      <c r="H30" s="8">
        <f t="shared" si="3"/>
        <v>9.421875</v>
      </c>
      <c r="I30" s="8">
        <f t="shared" si="3"/>
        <v>9.443750000000001</v>
      </c>
      <c r="J30" s="8">
        <f t="shared" si="3"/>
        <v>6.192500000000001</v>
      </c>
      <c r="K30" s="8">
        <f t="shared" si="3"/>
        <v>9.073402777777776</v>
      </c>
    </row>
    <row r="31" spans="1:11" ht="12.75">
      <c r="A31" s="7" t="s">
        <v>3</v>
      </c>
      <c r="B31" s="8">
        <f aca="true" t="shared" si="4" ref="B31:K31">IF(ISERR(STDEV(B8:B27)),"",STDEV(B8:B27))</f>
        <v>0.08929352346826855</v>
      </c>
      <c r="C31" s="8">
        <f t="shared" si="4"/>
        <v>0.07571602648480522</v>
      </c>
      <c r="D31" s="8">
        <f t="shared" si="4"/>
        <v>0.11752836537058192</v>
      </c>
      <c r="E31" s="8">
        <f t="shared" si="4"/>
        <v>0.1924134004343209</v>
      </c>
      <c r="F31" s="8">
        <f t="shared" si="4"/>
        <v>0.07118052167989954</v>
      </c>
      <c r="G31" s="8">
        <f t="shared" si="4"/>
        <v>0.11359100609940241</v>
      </c>
      <c r="H31" s="8">
        <f t="shared" si="4"/>
        <v>0.0918853452224954</v>
      </c>
      <c r="I31" s="8">
        <f t="shared" si="4"/>
        <v>0.1521786231154257</v>
      </c>
      <c r="J31" s="8">
        <f t="shared" si="4"/>
        <v>0.15342750731206942</v>
      </c>
      <c r="K31" s="8">
        <f t="shared" si="4"/>
        <v>0.06979861537207686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G3 - Sludge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39">
      <c r="A37" s="25"/>
      <c r="B37" s="26" t="str">
        <f aca="true" t="shared" si="5" ref="B37:I37">B7</f>
        <v>Rocker Cover L</v>
      </c>
      <c r="C37" s="26" t="str">
        <f t="shared" si="5"/>
        <v>Rocker Cover R</v>
      </c>
      <c r="D37" s="26" t="str">
        <f t="shared" si="5"/>
        <v>Rocker Cover Baffle L</v>
      </c>
      <c r="E37" s="26" t="str">
        <f t="shared" si="5"/>
        <v>Rocker Cover Baffle R</v>
      </c>
      <c r="F37" s="26" t="str">
        <f t="shared" si="5"/>
        <v>Timing Chain Cover</v>
      </c>
      <c r="G37" s="26" t="str">
        <f t="shared" si="5"/>
        <v>Oil Pan Baffle</v>
      </c>
      <c r="H37" s="26" t="str">
        <f t="shared" si="5"/>
        <v>Oil Pan</v>
      </c>
      <c r="I37" s="26" t="str">
        <f t="shared" si="5"/>
        <v>Valve Deck Area L</v>
      </c>
      <c r="J37" s="27" t="str">
        <f>J7</f>
        <v>Valve Deck Area R</v>
      </c>
      <c r="K37" s="27" t="str">
        <f>K7</f>
        <v>Average Sludge</v>
      </c>
      <c r="L37" s="27" t="s">
        <v>2</v>
      </c>
      <c r="M37" s="27" t="s">
        <v>4</v>
      </c>
    </row>
    <row r="38" spans="1:17" ht="12.75">
      <c r="A38" s="22" t="str">
        <f aca="true" t="shared" si="6" ref="A38:A57">IF(A8&lt;&gt;"",A8,"")</f>
        <v>CUNNIFF</v>
      </c>
      <c r="B38" s="10">
        <f aca="true" t="shared" si="7" ref="B38:K57">IF(ISNUMBER(B8),IF(B$31=0,0,(B8-B$30)/B$31),"")</f>
        <v>-1.063906947671946</v>
      </c>
      <c r="C38" s="10">
        <f t="shared" si="7"/>
        <v>-1.2629426614085724</v>
      </c>
      <c r="D38" s="10">
        <f t="shared" si="7"/>
        <v>-0.8136333701101198</v>
      </c>
      <c r="E38" s="10">
        <f t="shared" si="7"/>
        <v>-1.6793269037948109</v>
      </c>
      <c r="F38" s="10">
        <f t="shared" si="7"/>
        <v>-0.7024393586893568</v>
      </c>
      <c r="G38" s="10">
        <f t="shared" si="7"/>
        <v>0.14855929689742964</v>
      </c>
      <c r="H38" s="10">
        <f t="shared" si="7"/>
        <v>-0.02040586554319255</v>
      </c>
      <c r="I38" s="10">
        <f t="shared" si="7"/>
        <v>0.96104168250405</v>
      </c>
      <c r="J38" s="10">
        <f t="shared" si="7"/>
        <v>-0.0814717009941134</v>
      </c>
      <c r="K38" s="10">
        <f t="shared" si="7"/>
        <v>-0.8128543927220382</v>
      </c>
      <c r="L38" s="10">
        <f aca="true" t="shared" si="8" ref="L38:L57">IF(ISERR(AVERAGE(B38:K38)),"",AVERAGE(B38:K38))</f>
        <v>-0.5327380221532669</v>
      </c>
      <c r="M38" s="10">
        <f aca="true" t="shared" si="9" ref="M38:M57">IF(ISERR(STDEV(B38:K38)),"",STDEV(B38:K38))</f>
        <v>0.7801595706875342</v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  <v>1.1758971526900643</v>
      </c>
      <c r="C39" s="10">
        <f t="shared" si="7"/>
        <v>0.8502163014710914</v>
      </c>
      <c r="D39" s="10">
        <f t="shared" si="7"/>
        <v>0.9731693250336787</v>
      </c>
      <c r="E39" s="10">
        <f t="shared" si="7"/>
        <v>0.5034732496870372</v>
      </c>
      <c r="F39" s="10">
        <f t="shared" si="7"/>
        <v>-0.8429272304272182</v>
      </c>
      <c r="G39" s="10">
        <f t="shared" si="7"/>
        <v>0.412664713603999</v>
      </c>
      <c r="H39" s="10">
        <f t="shared" si="7"/>
        <v>-0.23806843133723352</v>
      </c>
      <c r="I39" s="10">
        <f t="shared" si="7"/>
        <v>-0.3532033533989337</v>
      </c>
      <c r="J39" s="10">
        <f t="shared" si="7"/>
        <v>-0.6028905873563951</v>
      </c>
      <c r="K39" s="10">
        <f t="shared" si="7"/>
        <v>0.31738133571403787</v>
      </c>
      <c r="L39" s="10">
        <f t="shared" si="8"/>
        <v>0.2195712475680128</v>
      </c>
      <c r="M39" s="10">
        <f t="shared" si="9"/>
        <v>0.6952606253794119</v>
      </c>
    </row>
    <row r="40" spans="1:13" ht="12.75">
      <c r="A40" s="22" t="str">
        <f t="shared" si="6"/>
        <v>KOBRINETZ</v>
      </c>
      <c r="B40" s="10">
        <f t="shared" si="7"/>
        <v>0.05599510250905921</v>
      </c>
      <c r="C40" s="10">
        <f t="shared" si="7"/>
        <v>-0.20636317996874043</v>
      </c>
      <c r="D40" s="10">
        <f t="shared" si="7"/>
        <v>-0.13294662910296065</v>
      </c>
      <c r="E40" s="10">
        <f t="shared" si="7"/>
        <v>-0.12018393702206753</v>
      </c>
      <c r="F40" s="10">
        <f t="shared" si="7"/>
        <v>1.2643908456407524</v>
      </c>
      <c r="G40" s="10">
        <f t="shared" si="7"/>
        <v>0.7648052692127373</v>
      </c>
      <c r="H40" s="10">
        <f t="shared" si="7"/>
        <v>-0.12923714844021303</v>
      </c>
      <c r="I40" s="10">
        <f t="shared" si="7"/>
        <v>-0.5503401087843894</v>
      </c>
      <c r="J40" s="10">
        <f t="shared" si="7"/>
        <v>-0.4725358657658218</v>
      </c>
      <c r="K40" s="10">
        <f t="shared" si="7"/>
        <v>-0.06467017812354373</v>
      </c>
      <c r="L40" s="10">
        <f t="shared" si="8"/>
        <v>0.04089141701548121</v>
      </c>
      <c r="M40" s="10">
        <f t="shared" si="9"/>
        <v>0.5569539459523957</v>
      </c>
    </row>
    <row r="41" spans="1:13" ht="12.75">
      <c r="A41" s="22" t="str">
        <f t="shared" si="6"/>
        <v>GARCIA, P</v>
      </c>
      <c r="B41" s="10">
        <f t="shared" si="7"/>
        <v>-1.063906947671946</v>
      </c>
      <c r="C41" s="10">
        <f t="shared" si="7"/>
        <v>-0.7346529206886446</v>
      </c>
      <c r="D41" s="10">
        <f t="shared" si="7"/>
        <v>-1.1539767406136918</v>
      </c>
      <c r="E41" s="10">
        <f t="shared" si="7"/>
        <v>-1.9911554971493632</v>
      </c>
      <c r="F41" s="10">
        <f t="shared" si="7"/>
        <v>-0.28097574347577264</v>
      </c>
      <c r="G41" s="10">
        <f t="shared" si="7"/>
        <v>-0.7317920921244317</v>
      </c>
      <c r="H41" s="10">
        <f t="shared" si="7"/>
        <v>-1.7617063918955589</v>
      </c>
      <c r="I41" s="10">
        <f t="shared" si="7"/>
        <v>0.829617178913754</v>
      </c>
      <c r="J41" s="10">
        <f t="shared" si="7"/>
        <v>-0.21182642258468093</v>
      </c>
      <c r="K41" s="10">
        <f t="shared" si="7"/>
        <v>-1.3381752242486968</v>
      </c>
      <c r="L41" s="10">
        <f t="shared" si="8"/>
        <v>-0.8438550801539033</v>
      </c>
      <c r="M41" s="10">
        <f t="shared" si="9"/>
        <v>0.8225290234177617</v>
      </c>
    </row>
    <row r="42" spans="1:13" ht="12.75">
      <c r="A42" s="22" t="str">
        <f t="shared" si="6"/>
        <v>CASTILLO</v>
      </c>
      <c r="B42" s="10">
        <f t="shared" si="7"/>
        <v>-0.055995102509039316</v>
      </c>
      <c r="C42" s="10">
        <f t="shared" si="7"/>
        <v>-0.07429074478876439</v>
      </c>
      <c r="D42" s="10">
        <f t="shared" si="7"/>
        <v>0.20739674140062647</v>
      </c>
      <c r="E42" s="10">
        <f t="shared" si="7"/>
        <v>0.13967322410672764</v>
      </c>
      <c r="F42" s="10">
        <f t="shared" si="7"/>
        <v>-0.5619514869514954</v>
      </c>
      <c r="G42" s="10">
        <f t="shared" si="7"/>
        <v>-0.02751098090693952</v>
      </c>
      <c r="H42" s="10">
        <f t="shared" si="7"/>
        <v>0.9590756805300111</v>
      </c>
      <c r="I42" s="10">
        <f t="shared" si="7"/>
        <v>0.829617178913754</v>
      </c>
      <c r="J42" s="10">
        <f t="shared" si="7"/>
        <v>0.24441510298231703</v>
      </c>
      <c r="K42" s="10">
        <f t="shared" si="7"/>
        <v>0.3969754010968727</v>
      </c>
      <c r="L42" s="10">
        <f t="shared" si="8"/>
        <v>0.20574050138740702</v>
      </c>
      <c r="M42" s="10">
        <f t="shared" si="9"/>
        <v>0.44595097002088013</v>
      </c>
    </row>
    <row r="43" spans="1:13" ht="12.75">
      <c r="A43" s="22" t="str">
        <f t="shared" si="6"/>
        <v>GARCIA, O</v>
      </c>
      <c r="B43" s="10">
        <f t="shared" si="7"/>
        <v>-0.39196571756333487</v>
      </c>
      <c r="C43" s="10">
        <f t="shared" si="7"/>
        <v>-0.20636317996874043</v>
      </c>
      <c r="D43" s="10">
        <f t="shared" si="7"/>
        <v>0.4626542692783055</v>
      </c>
      <c r="E43" s="10">
        <f t="shared" si="7"/>
        <v>0.8672732752673467</v>
      </c>
      <c r="F43" s="10">
        <f t="shared" si="7"/>
        <v>-0.9834151021650795</v>
      </c>
      <c r="G43" s="10">
        <f t="shared" si="7"/>
        <v>0.2365944357996142</v>
      </c>
      <c r="H43" s="10">
        <f t="shared" si="7"/>
        <v>-0.23806843133723352</v>
      </c>
      <c r="I43" s="10">
        <f t="shared" si="7"/>
        <v>-2.258858655458273</v>
      </c>
      <c r="J43" s="10">
        <f t="shared" si="7"/>
        <v>3.4381057819512852</v>
      </c>
      <c r="K43" s="10">
        <f t="shared" si="7"/>
        <v>0.46065065340311506</v>
      </c>
      <c r="L43" s="10">
        <f t="shared" si="8"/>
        <v>0.13866073292070052</v>
      </c>
      <c r="M43" s="10">
        <f t="shared" si="9"/>
        <v>1.4600280967634562</v>
      </c>
    </row>
    <row r="44" spans="1:13" ht="12.75">
      <c r="A44" s="22" t="str">
        <f t="shared" si="6"/>
        <v>LOPEZ</v>
      </c>
      <c r="B44" s="10">
        <f t="shared" si="7"/>
        <v>1.6238579727624785</v>
      </c>
      <c r="C44" s="10">
        <f t="shared" si="7"/>
        <v>1.246433607011043</v>
      </c>
      <c r="D44" s="10">
        <f t="shared" si="7"/>
        <v>1.2284268529113578</v>
      </c>
      <c r="E44" s="10">
        <f t="shared" si="7"/>
        <v>1.2310733008476562</v>
      </c>
      <c r="F44" s="10">
        <f t="shared" si="7"/>
        <v>1.2643908456407524</v>
      </c>
      <c r="G44" s="10">
        <f t="shared" si="7"/>
        <v>0.9408755470171065</v>
      </c>
      <c r="H44" s="10">
        <f t="shared" si="7"/>
        <v>0.1972567002508484</v>
      </c>
      <c r="I44" s="10">
        <f t="shared" si="7"/>
        <v>0.30391916455255813</v>
      </c>
      <c r="J44" s="10">
        <f t="shared" si="7"/>
        <v>-0.14664906178939716</v>
      </c>
      <c r="K44" s="10">
        <f t="shared" si="7"/>
        <v>1.368022998767279</v>
      </c>
      <c r="L44" s="10">
        <f t="shared" si="8"/>
        <v>0.9257607927971684</v>
      </c>
      <c r="M44" s="10">
        <f t="shared" si="9"/>
        <v>0.5918854942724273</v>
      </c>
    </row>
    <row r="45" spans="1:13" ht="12.75">
      <c r="A45" s="22" t="str">
        <f t="shared" si="6"/>
        <v>VIERA</v>
      </c>
      <c r="B45" s="10">
        <f t="shared" si="7"/>
        <v>0.7279363326176702</v>
      </c>
      <c r="C45" s="10">
        <f t="shared" si="7"/>
        <v>0.8502163014710914</v>
      </c>
      <c r="D45" s="10">
        <f t="shared" si="7"/>
        <v>-0.9838050553619059</v>
      </c>
      <c r="E45" s="10">
        <f t="shared" si="7"/>
        <v>-1.1596125815372298</v>
      </c>
      <c r="F45" s="10">
        <f t="shared" si="7"/>
        <v>-0.28097574347577264</v>
      </c>
      <c r="G45" s="10">
        <f t="shared" si="7"/>
        <v>-2.4924948701681546</v>
      </c>
      <c r="H45" s="10">
        <f t="shared" si="7"/>
        <v>-1.6528751089985385</v>
      </c>
      <c r="I45" s="10">
        <f t="shared" si="7"/>
        <v>-1.798872892892225</v>
      </c>
      <c r="J45" s="10">
        <f t="shared" si="7"/>
        <v>-1.2546641953092443</v>
      </c>
      <c r="K45" s="10">
        <f t="shared" si="7"/>
        <v>-1.799820803469037</v>
      </c>
      <c r="L45" s="10">
        <f t="shared" si="8"/>
        <v>-0.9844968617123347</v>
      </c>
      <c r="M45" s="10">
        <f t="shared" si="9"/>
        <v>1.1028219916392972</v>
      </c>
    </row>
    <row r="46" spans="1:13" ht="12.75">
      <c r="A46" s="22" t="str">
        <f t="shared" si="6"/>
        <v>RODRIGUEZ</v>
      </c>
      <c r="B46" s="10">
        <f t="shared" si="7"/>
        <v>1.6238579727624785</v>
      </c>
      <c r="C46" s="10">
        <f t="shared" si="7"/>
        <v>1.7747233477309472</v>
      </c>
      <c r="D46" s="10">
        <f t="shared" si="7"/>
        <v>0.20739674140062647</v>
      </c>
      <c r="E46" s="10">
        <f t="shared" si="7"/>
        <v>-0.016241072570543927</v>
      </c>
      <c r="F46" s="10">
        <f t="shared" si="7"/>
        <v>0.2809757434756978</v>
      </c>
      <c r="G46" s="10">
        <f t="shared" si="7"/>
        <v>0.2365944357996142</v>
      </c>
      <c r="H46" s="10">
        <f t="shared" si="7"/>
        <v>0.5237505489419292</v>
      </c>
      <c r="I46" s="10">
        <f t="shared" si="7"/>
        <v>0.6324804235282983</v>
      </c>
      <c r="J46" s="10">
        <f t="shared" si="7"/>
        <v>0.24441510298231703</v>
      </c>
      <c r="K46" s="10">
        <f t="shared" si="7"/>
        <v>0.8427021672406712</v>
      </c>
      <c r="L46" s="10">
        <f t="shared" si="8"/>
        <v>0.6350655411292034</v>
      </c>
      <c r="M46" s="10">
        <f t="shared" si="9"/>
        <v>0.6124548551657332</v>
      </c>
    </row>
    <row r="47" spans="1:13" ht="12.75">
      <c r="A47" s="22" t="str">
        <f t="shared" si="6"/>
        <v>RAMIREZ</v>
      </c>
      <c r="B47" s="10">
        <f t="shared" si="7"/>
        <v>0.8399265376357687</v>
      </c>
      <c r="C47" s="10">
        <f t="shared" si="7"/>
        <v>0.32192656075118725</v>
      </c>
      <c r="D47" s="10">
        <f t="shared" si="7"/>
        <v>0.7179117971559845</v>
      </c>
      <c r="E47" s="10">
        <f t="shared" si="7"/>
        <v>0.24361608855824202</v>
      </c>
      <c r="F47" s="10">
        <f t="shared" si="7"/>
        <v>0.14048787173783642</v>
      </c>
      <c r="G47" s="10">
        <f t="shared" si="7"/>
        <v>2.0853323527455374</v>
      </c>
      <c r="H47" s="10">
        <f t="shared" si="7"/>
        <v>1.5032320950151328</v>
      </c>
      <c r="I47" s="10">
        <f t="shared" si="7"/>
        <v>1.7495887040458495</v>
      </c>
      <c r="J47" s="10">
        <f t="shared" si="7"/>
        <v>0.5051245461634521</v>
      </c>
      <c r="K47" s="10">
        <f t="shared" si="7"/>
        <v>1.5272111295329232</v>
      </c>
      <c r="L47" s="10">
        <f t="shared" si="8"/>
        <v>0.9634357683341912</v>
      </c>
      <c r="M47" s="10">
        <f t="shared" si="9"/>
        <v>0.697488711084453</v>
      </c>
    </row>
    <row r="48" spans="1:13" ht="12.75">
      <c r="A48" s="22" t="str">
        <f t="shared" si="6"/>
        <v>ADAMS</v>
      </c>
      <c r="B48" s="10">
        <f t="shared" si="7"/>
        <v>-0.9519167426538474</v>
      </c>
      <c r="C48" s="10">
        <f t="shared" si="7"/>
        <v>-1.3950150965885484</v>
      </c>
      <c r="D48" s="10">
        <f t="shared" si="7"/>
        <v>-0.8136333701101198</v>
      </c>
      <c r="E48" s="10">
        <f t="shared" si="7"/>
        <v>-0.5879268270538914</v>
      </c>
      <c r="F48" s="10">
        <f t="shared" si="7"/>
        <v>-1.123902973902941</v>
      </c>
      <c r="G48" s="10">
        <f t="shared" si="7"/>
        <v>-0.37965153651567785</v>
      </c>
      <c r="H48" s="10">
        <f t="shared" si="7"/>
        <v>-0.12923714844021303</v>
      </c>
      <c r="I48" s="10">
        <f t="shared" si="7"/>
        <v>-0.09035434621834165</v>
      </c>
      <c r="J48" s="10">
        <f t="shared" si="7"/>
        <v>-0.2770037833799647</v>
      </c>
      <c r="K48" s="10">
        <f t="shared" si="7"/>
        <v>-0.940204897334523</v>
      </c>
      <c r="L48" s="10">
        <f t="shared" si="8"/>
        <v>-0.6688846722198069</v>
      </c>
      <c r="M48" s="10">
        <f t="shared" si="9"/>
        <v>0.44455701416601445</v>
      </c>
    </row>
    <row r="49" spans="1:13" ht="12.75">
      <c r="A49" s="22" t="str">
        <f t="shared" si="6"/>
        <v>RADONICH</v>
      </c>
      <c r="B49" s="10">
        <f t="shared" si="7"/>
        <v>-0.8399265376357489</v>
      </c>
      <c r="C49" s="10">
        <f t="shared" si="7"/>
        <v>-0.9987977910485968</v>
      </c>
      <c r="D49" s="10">
        <f t="shared" si="7"/>
        <v>-0.6434616848583187</v>
      </c>
      <c r="E49" s="10">
        <f t="shared" si="7"/>
        <v>-0.3280696659250963</v>
      </c>
      <c r="F49" s="10">
        <f t="shared" si="7"/>
        <v>-1.2643908456408022</v>
      </c>
      <c r="G49" s="10">
        <f t="shared" si="7"/>
        <v>-0.29161639761349323</v>
      </c>
      <c r="H49" s="10">
        <f t="shared" si="7"/>
        <v>-0.9998874116163963</v>
      </c>
      <c r="I49" s="10">
        <f t="shared" si="7"/>
        <v>-0.3532033533989337</v>
      </c>
      <c r="J49" s="10">
        <f t="shared" si="7"/>
        <v>-0.5377132265611055</v>
      </c>
      <c r="K49" s="10">
        <f t="shared" si="7"/>
        <v>-1.0197989627173831</v>
      </c>
      <c r="L49" s="10">
        <f t="shared" si="8"/>
        <v>-0.7276865877015875</v>
      </c>
      <c r="M49" s="10">
        <f t="shared" si="9"/>
        <v>0.3442940893154784</v>
      </c>
    </row>
    <row r="50" spans="1:13" ht="12.75">
      <c r="A50" s="22" t="str">
        <f t="shared" si="6"/>
        <v>HSU</v>
      </c>
      <c r="B50" s="10">
        <f t="shared" si="7"/>
        <v>-1.2878873577081429</v>
      </c>
      <c r="C50" s="10">
        <f t="shared" si="7"/>
        <v>1.246433607011043</v>
      </c>
      <c r="D50" s="10">
        <f t="shared" si="7"/>
        <v>-2.1750068521244383</v>
      </c>
      <c r="E50" s="10">
        <f t="shared" si="7"/>
        <v>-0.06821250479630112</v>
      </c>
      <c r="F50" s="10">
        <f t="shared" si="7"/>
        <v>2.1073180760679455</v>
      </c>
      <c r="G50" s="10">
        <f t="shared" si="7"/>
        <v>-1.2600029255375549</v>
      </c>
      <c r="H50" s="10">
        <f t="shared" si="7"/>
        <v>-0.6733935629253348</v>
      </c>
      <c r="I50" s="10">
        <f t="shared" si="7"/>
        <v>-0.3532033533989337</v>
      </c>
      <c r="J50" s="10">
        <f t="shared" si="7"/>
        <v>-0.21182642258468093</v>
      </c>
      <c r="K50" s="10">
        <f t="shared" si="7"/>
        <v>-0.6855038881095279</v>
      </c>
      <c r="L50" s="10">
        <f t="shared" si="8"/>
        <v>-0.3361285184105926</v>
      </c>
      <c r="M50" s="10">
        <f t="shared" si="9"/>
        <v>1.2445047603134975</v>
      </c>
    </row>
    <row r="51" spans="1:13" ht="12.75">
      <c r="A51" s="22" t="str">
        <f t="shared" si="6"/>
        <v>CAPRONI</v>
      </c>
      <c r="B51" s="10">
        <f t="shared" si="7"/>
        <v>-1.063906947671946</v>
      </c>
      <c r="C51" s="10">
        <f t="shared" si="7"/>
        <v>-0.20636317996874043</v>
      </c>
      <c r="D51" s="10">
        <f t="shared" si="7"/>
        <v>1.1433410102854646</v>
      </c>
      <c r="E51" s="10">
        <f t="shared" si="7"/>
        <v>0.8672732752673467</v>
      </c>
      <c r="F51" s="10">
        <f t="shared" si="7"/>
        <v>-0.5619514869514954</v>
      </c>
      <c r="G51" s="10">
        <f t="shared" si="7"/>
        <v>-0.29161639761349323</v>
      </c>
      <c r="H51" s="10">
        <f t="shared" si="7"/>
        <v>0.8502443976329906</v>
      </c>
      <c r="I51" s="10">
        <f t="shared" si="7"/>
        <v>-0.02464209442319364</v>
      </c>
      <c r="J51" s="10">
        <f t="shared" si="7"/>
        <v>-0.2770037833799647</v>
      </c>
      <c r="K51" s="10">
        <f t="shared" si="7"/>
        <v>0.23778727033120306</v>
      </c>
      <c r="L51" s="10">
        <f t="shared" si="8"/>
        <v>0.06731620635081716</v>
      </c>
      <c r="M51" s="10">
        <f t="shared" si="9"/>
        <v>0.7028661075495438</v>
      </c>
    </row>
    <row r="52" spans="1:13" ht="12.75">
      <c r="A52" s="22" t="str">
        <f t="shared" si="6"/>
        <v>WALKER</v>
      </c>
      <c r="B52" s="10">
        <f t="shared" si="7"/>
        <v>0.16798530752715773</v>
      </c>
      <c r="C52" s="10">
        <f t="shared" si="7"/>
        <v>-1.3950150965885484</v>
      </c>
      <c r="D52" s="10">
        <f t="shared" si="7"/>
        <v>1.0582551676595717</v>
      </c>
      <c r="E52" s="10">
        <f t="shared" si="7"/>
        <v>0.3995303852355228</v>
      </c>
      <c r="F52" s="10">
        <f t="shared" si="7"/>
        <v>0.4214636152135592</v>
      </c>
      <c r="G52" s="10">
        <f t="shared" si="7"/>
        <v>0.412664713603999</v>
      </c>
      <c r="H52" s="10">
        <f t="shared" si="7"/>
        <v>-0.02040586554319255</v>
      </c>
      <c r="I52" s="10">
        <f t="shared" si="7"/>
        <v>0.30391916455255813</v>
      </c>
      <c r="J52" s="10">
        <f t="shared" si="7"/>
        <v>-0.0814717009941134</v>
      </c>
      <c r="K52" s="10">
        <f t="shared" si="7"/>
        <v>0.34921896186714635</v>
      </c>
      <c r="L52" s="10">
        <f t="shared" si="8"/>
        <v>0.16161446525336606</v>
      </c>
      <c r="M52" s="10">
        <f t="shared" si="9"/>
        <v>0.629101730175861</v>
      </c>
    </row>
    <row r="53" spans="1:13" ht="12.75">
      <c r="A53" s="22" t="str">
        <f t="shared" si="6"/>
        <v>MACH</v>
      </c>
      <c r="B53" s="10">
        <f t="shared" si="7"/>
        <v>0.5039559225814533</v>
      </c>
      <c r="C53" s="10">
        <f t="shared" si="7"/>
        <v>0.18985412557121117</v>
      </c>
      <c r="D53" s="10">
        <f t="shared" si="7"/>
        <v>0.7179117971559845</v>
      </c>
      <c r="E53" s="10">
        <f t="shared" si="7"/>
        <v>1.69881619087948</v>
      </c>
      <c r="F53" s="10">
        <f t="shared" si="7"/>
        <v>1.123902973902891</v>
      </c>
      <c r="G53" s="10">
        <f t="shared" si="7"/>
        <v>0.2365944357996142</v>
      </c>
      <c r="H53" s="10">
        <f t="shared" si="7"/>
        <v>1.8297259437061943</v>
      </c>
      <c r="I53" s="10">
        <f t="shared" si="7"/>
        <v>0.1724946609622621</v>
      </c>
      <c r="J53" s="10">
        <f t="shared" si="7"/>
        <v>-0.2770037833799647</v>
      </c>
      <c r="K53" s="10">
        <f t="shared" si="7"/>
        <v>1.1610784287719595</v>
      </c>
      <c r="L53" s="10">
        <f t="shared" si="8"/>
        <v>0.7357330695951086</v>
      </c>
      <c r="M53" s="10">
        <f t="shared" si="9"/>
        <v>0.6992042250961217</v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1.6238579727624785</v>
      </c>
      <c r="C58" s="10">
        <f t="shared" si="10"/>
        <v>1.7747233477309472</v>
      </c>
      <c r="D58" s="10">
        <f t="shared" si="10"/>
        <v>-2.1750068521244383</v>
      </c>
      <c r="E58" s="10">
        <f t="shared" si="10"/>
        <v>-1.9911554971493632</v>
      </c>
      <c r="F58" s="10">
        <f t="shared" si="10"/>
        <v>2.1073180760679455</v>
      </c>
      <c r="G58" s="10">
        <f t="shared" si="10"/>
        <v>-2.4924948701681546</v>
      </c>
      <c r="H58" s="10">
        <f t="shared" si="10"/>
        <v>1.8297259437061943</v>
      </c>
      <c r="I58" s="10">
        <f t="shared" si="10"/>
        <v>-2.258858655458273</v>
      </c>
      <c r="J58" s="10">
        <f t="shared" si="10"/>
        <v>3.4381057819512852</v>
      </c>
      <c r="K58" s="10">
        <f t="shared" si="10"/>
        <v>-1.799820803469037</v>
      </c>
      <c r="L58" s="10">
        <f t="shared" si="10"/>
        <v>-0.9844968617123347</v>
      </c>
      <c r="M58" s="10">
        <f t="shared" si="10"/>
        <v>1.4600280967634562</v>
      </c>
    </row>
    <row r="59" spans="1:13" ht="12.75">
      <c r="A59" s="7" t="s">
        <v>6</v>
      </c>
      <c r="B59" s="10">
        <f>IF(MAX(B38:B57)&lt;0,MAX(B38:B57),IF(MIN(B38:B57)&gt;=0,MIN(B38:B57),IF(ABS(DMAX(B37:B57,1,'criteria-sludge'!B1:B2))&lt;MIN(DMIN(B37:B57,1,'criteria-sludge'!B3:B4)),DMAX(B37:B57,1,'criteria-sludge'!B1:B2),DMIN(B37:B57,1,'criteria-sludge'!B3:B4))))</f>
        <v>-0.055995102509039316</v>
      </c>
      <c r="C59" s="10">
        <f>IF(MAX(C38:C57)&lt;0,MAX(C38:C57),IF(MIN(C38:C57)&gt;=0,MIN(C38:C57),IF(ABS(DMAX(C37:C57,1,'criteria-sludge'!C1:C2))&lt;MIN(DMIN(C37:C57,1,'criteria-sludge'!C3:C4)),DMAX(C37:C57,1,'criteria-sludge'!C1:C2),DMIN(C37:C57,1,'criteria-sludge'!C3:C4))))</f>
        <v>-0.07429074478876439</v>
      </c>
      <c r="D59" s="10">
        <f>IF(MAX(D38:D57)&lt;0,MAX(D38:D57),IF(MIN(D38:D57)&gt;=0,MIN(D38:D57),IF(ABS(DMAX(D37:D57,1,'criteria-sludge'!D1:D2))&lt;MIN(DMIN(D37:D57,1,'criteria-sludge'!D3:D4)),DMAX(D37:D57,1,'criteria-sludge'!D1:D2),DMIN(D37:D57,1,'criteria-sludge'!D3:D4))))</f>
        <v>-0.13294662910296065</v>
      </c>
      <c r="E59" s="10">
        <f>IF(MAX(E38:E57)&lt;0,MAX(E38:E57),IF(MIN(E38:E57)&gt;=0,MIN(E38:E57),IF(ABS(DMAX(E37:E57,1,'criteria-sludge'!E1:E2))&lt;MIN(DMIN(E37:E57,1,'criteria-sludge'!E3:E4)),DMAX(E37:E57,1,'criteria-sludge'!E1:E2),DMIN(E37:E57,1,'criteria-sludge'!E3:E4))))</f>
        <v>-0.016241072570543927</v>
      </c>
      <c r="F59" s="10">
        <f>IF(MAX(F38:F57)&lt;0,MAX(F38:F57),IF(MIN(F38:F57)&gt;=0,MIN(F38:F57),IF(ABS(DMAX(F37:F57,1,'criteria-sludge'!F1:F2))&lt;MIN(DMIN(F37:F57,1,'criteria-sludge'!F3:F4)),DMAX(F37:F57,1,'criteria-sludge'!F1:F2),DMIN(F37:F57,1,'criteria-sludge'!F3:F4))))</f>
        <v>0.14048787173783642</v>
      </c>
      <c r="G59" s="10">
        <f>IF(MAX(G38:G57)&lt;0,MAX(G38:G57),IF(MIN(G38:G57)&gt;=0,MIN(G38:G57),IF(ABS(DMAX(G37:G57,1,'criteria-sludge'!G1:G2))&lt;MIN(DMIN(G37:G57,1,'criteria-sludge'!G3:G4)),DMAX(G37:G57,1,'criteria-sludge'!G1:G2),DMIN(G37:G57,1,'criteria-sludge'!G3:G4))))</f>
        <v>-0.02751098090693952</v>
      </c>
      <c r="H59" s="10">
        <f>IF(MAX(H38:H57)&lt;0,MAX(H38:H57),IF(MIN(H38:H57)&gt;=0,MIN(H38:H57),IF(ABS(DMAX(H37:H57,1,'criteria-sludge'!H1:H2))&lt;MIN(DMIN(H37:H57,1,'criteria-sludge'!H3:H4)),DMAX(H37:H57,1,'criteria-sludge'!H1:H2),DMIN(H37:H57,1,'criteria-sludge'!H3:H4))))</f>
        <v>-0.02040586554319255</v>
      </c>
      <c r="I59" s="10">
        <f>IF(MAX(I38:I57)&lt;0,MAX(I38:I57),IF(MIN(I38:I57)&gt;=0,MIN(I38:I57),IF(ABS(DMAX(I37:I57,1,'criteria-sludge'!I1:I2))&lt;MIN(DMIN(I37:I57,1,'criteria-sludge'!I3:I4)),DMAX(I37:I57,1,'criteria-sludge'!I1:I2),DMIN(I37:I57,1,'criteria-sludge'!I3:I4))))</f>
        <v>-0.02464209442319364</v>
      </c>
      <c r="J59" s="10">
        <f>IF(MAX(J38:J57)&lt;0,MAX(J38:J57),IF(MIN(J38:J57)&gt;=0,MIN(J38:J57),IF(ABS(DMAX(J37:J57,1,'criteria-sludge'!J1:J2))&lt;MIN(DMIN(J37:J57,1,'criteria-sludge'!J3:J4)),DMAX(J37:J57,1,'criteria-sludge'!J1:J2),DMIN(J37:J57,1,'criteria-sludge'!J3:J4))))</f>
        <v>-0.0814717009941134</v>
      </c>
      <c r="K59" s="10">
        <f>IF(MAX(K38:K57)&lt;0,MAX(K38:K57),IF(MIN(K38:K57)&gt;=0,MIN(K38:K57),IF(ABS(DMAX(K37:K57,1,'criteria-sludge'!K1:K2))&lt;MIN(DMIN(K37:K57,1,'criteria-sludge'!K3:K4)),DMAX(K37:K57,1,'criteria-sludge'!K1:K2),DMIN(K37:K57,1,'criteria-sludge'!K3:K4))))</f>
        <v>-0.06467017812354373</v>
      </c>
      <c r="L59" s="10">
        <f>IF(MAX(L38:L57)&lt;0,MAX(L38:L57),IF(MIN(L38:L57)&gt;=0,MIN(L38:L57),IF(ABS(DMAX(L37:L57,1,'criteria-sludge'!L1:L2))&lt;MIN(DMIN(L37:L57,1,'criteria-sludge'!L3:L4)),DMAX(L37:L57,1,'criteria-sludge'!L1:L2),DMIN(L37:L57,1,'criteria-sludge'!L3:L4))))</f>
        <v>0.04089141701548121</v>
      </c>
      <c r="M59" s="10">
        <f>IF(MAX(M38:M57)&lt;0,MAX(M38:M57),IF(MIN(M38:M57)&gt;=0,MIN(M38:M57),IF(ABS(DMAX(M37:M57,1,'criteria-sludge'!M1:M2))&lt;MIN(DMIN(M37:M57,1,'criteria-sludge'!M3:M4)),DMAX(M37:M57,1,'criteria-sludge'!M1:M2),DMIN(M37:M57,1,'criteria-sludge'!M3:M4))))</f>
        <v>0.3442940893154784</v>
      </c>
    </row>
    <row r="60" spans="1:13" ht="12.75">
      <c r="A60" s="7" t="s">
        <v>7</v>
      </c>
      <c r="B60" s="10">
        <f>IF(ISERR(AVERAGE(B38:B57)),"",AVERAGE(B38:B57))</f>
        <v>1.116468029138673E-14</v>
      </c>
      <c r="C60" s="10">
        <f aca="true" t="shared" si="11" ref="C60:K60">IF(ISERR(AVERAGE(C38:C57)),"",AVERAGE(C38:C57))</f>
        <v>-1.759703494030873E-14</v>
      </c>
      <c r="D60" s="10">
        <f t="shared" si="11"/>
        <v>2.8449465006019636E-15</v>
      </c>
      <c r="E60" s="10">
        <f t="shared" si="11"/>
        <v>3.427813588530171E-15</v>
      </c>
      <c r="F60" s="10">
        <f t="shared" si="11"/>
        <v>-3.11972669919669E-14</v>
      </c>
      <c r="G60" s="10">
        <f t="shared" si="11"/>
        <v>-5.863365348801608E-15</v>
      </c>
      <c r="H60" s="10">
        <f t="shared" si="11"/>
        <v>0</v>
      </c>
      <c r="I60" s="10">
        <f t="shared" si="11"/>
        <v>-8.727393807639316E-15</v>
      </c>
      <c r="J60" s="10">
        <f t="shared" si="11"/>
        <v>-4.697631172945194E-15</v>
      </c>
      <c r="K60" s="10">
        <f t="shared" si="11"/>
        <v>2.861599845971341E-14</v>
      </c>
      <c r="L60" s="24"/>
      <c r="M60" s="24"/>
    </row>
    <row r="61" spans="1:13" ht="12.75">
      <c r="A61" s="7" t="s">
        <v>8</v>
      </c>
      <c r="B61" s="10">
        <f>IF(ISERR(STDEV(B38:B57)),"",STDEV(B38:B57))</f>
        <v>0.999999999997184</v>
      </c>
      <c r="C61" s="10">
        <f aca="true" t="shared" si="12" ref="C61:K61">IF(ISERR(STDEV(C38:C57)),"",STDEV(C38:C57))</f>
        <v>1.0000000000016538</v>
      </c>
      <c r="D61" s="10">
        <f t="shared" si="12"/>
        <v>0.9999999999994815</v>
      </c>
      <c r="E61" s="10">
        <f t="shared" si="12"/>
        <v>0.9999999999995737</v>
      </c>
      <c r="F61" s="10">
        <f t="shared" si="12"/>
        <v>1.0000000000043467</v>
      </c>
      <c r="G61" s="10">
        <f t="shared" si="12"/>
        <v>0.9999999999996965</v>
      </c>
      <c r="H61" s="10">
        <f t="shared" si="12"/>
        <v>1.0000000000005644</v>
      </c>
      <c r="I61" s="10">
        <f t="shared" si="12"/>
        <v>1.0000000000005742</v>
      </c>
      <c r="J61" s="10">
        <f t="shared" si="12"/>
        <v>1.0000000000001033</v>
      </c>
      <c r="K61" s="10">
        <f t="shared" si="12"/>
        <v>0.9999999999958735</v>
      </c>
      <c r="L61" s="24"/>
      <c r="M61" s="24"/>
    </row>
    <row r="62" spans="1:13" ht="12.75">
      <c r="A62" s="22" t="s">
        <v>9</v>
      </c>
      <c r="B62" s="10">
        <f>B30</f>
        <v>9.495</v>
      </c>
      <c r="C62" s="10">
        <f aca="true" t="shared" si="13" ref="C62:K62">C30</f>
        <v>9.535625000000001</v>
      </c>
      <c r="D62" s="10">
        <f t="shared" si="13"/>
        <v>9.285625</v>
      </c>
      <c r="E62" s="10">
        <f t="shared" si="13"/>
        <v>9.223125</v>
      </c>
      <c r="F62" s="10">
        <f t="shared" si="13"/>
        <v>9.560000000000002</v>
      </c>
      <c r="G62" s="10">
        <f t="shared" si="13"/>
        <v>9.503125</v>
      </c>
      <c r="H62" s="10">
        <f t="shared" si="13"/>
        <v>9.421875</v>
      </c>
      <c r="I62" s="10">
        <f t="shared" si="13"/>
        <v>9.443750000000001</v>
      </c>
      <c r="J62" s="10">
        <f t="shared" si="13"/>
        <v>6.192500000000001</v>
      </c>
      <c r="K62" s="10">
        <f t="shared" si="13"/>
        <v>9.073402777777776</v>
      </c>
      <c r="L62" s="24"/>
      <c r="M62" s="24"/>
    </row>
    <row r="63" spans="1:13" ht="12.75">
      <c r="A63" s="22" t="s">
        <v>10</v>
      </c>
      <c r="B63" s="10">
        <f>B31</f>
        <v>0.08929352346826855</v>
      </c>
      <c r="C63" s="10">
        <f aca="true" t="shared" si="14" ref="C63:K63">C31</f>
        <v>0.07571602648480522</v>
      </c>
      <c r="D63" s="10">
        <f t="shared" si="14"/>
        <v>0.11752836537058192</v>
      </c>
      <c r="E63" s="10">
        <f t="shared" si="14"/>
        <v>0.1924134004343209</v>
      </c>
      <c r="F63" s="10">
        <f t="shared" si="14"/>
        <v>0.07118052167989954</v>
      </c>
      <c r="G63" s="10">
        <f t="shared" si="14"/>
        <v>0.11359100609940241</v>
      </c>
      <c r="H63" s="10">
        <f t="shared" si="14"/>
        <v>0.0918853452224954</v>
      </c>
      <c r="I63" s="10">
        <f t="shared" si="14"/>
        <v>0.1521786231154257</v>
      </c>
      <c r="J63" s="10">
        <f t="shared" si="14"/>
        <v>0.15342750731206942</v>
      </c>
      <c r="K63" s="10">
        <f t="shared" si="14"/>
        <v>0.06979861537207686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A1" sqref="A1"/>
    </sheetView>
  </sheetViews>
  <sheetFormatPr defaultColWidth="9.00390625" defaultRowHeight="12.75"/>
  <sheetData>
    <row r="1" spans="2:10" ht="12"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J1" t="s">
        <v>22</v>
      </c>
    </row>
    <row r="2" spans="2:10" ht="12">
      <c r="B2">
        <v>0.05</v>
      </c>
      <c r="C2">
        <v>0.1</v>
      </c>
      <c r="D2">
        <v>0.2</v>
      </c>
      <c r="E2">
        <v>0.15</v>
      </c>
      <c r="F2">
        <v>0.3</v>
      </c>
      <c r="G2">
        <v>0.1</v>
      </c>
      <c r="J2">
        <v>0.1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K8" sqref="K8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63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59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39">
      <c r="A7" s="25"/>
      <c r="B7" s="26" t="s">
        <v>39</v>
      </c>
      <c r="C7" s="26" t="s">
        <v>30</v>
      </c>
      <c r="D7" s="26" t="s">
        <v>29</v>
      </c>
      <c r="E7" s="26" t="s">
        <v>41</v>
      </c>
      <c r="F7" s="26" t="s">
        <v>41</v>
      </c>
      <c r="G7" s="26" t="s">
        <v>41</v>
      </c>
      <c r="H7" s="26" t="s">
        <v>41</v>
      </c>
      <c r="I7" s="26" t="s">
        <v>41</v>
      </c>
      <c r="J7" s="27" t="s">
        <v>41</v>
      </c>
      <c r="K7" s="27" t="s">
        <v>40</v>
      </c>
    </row>
    <row r="8" spans="1:11" ht="12.75">
      <c r="A8" s="22" t="str">
        <f>IF(Sludge!A8&lt;&gt;"",Sludge!A8,"")</f>
        <v>CUNNIFF</v>
      </c>
      <c r="B8" s="29">
        <v>8.27</v>
      </c>
      <c r="C8" s="29">
        <v>9.71</v>
      </c>
      <c r="D8" s="29">
        <v>9.74</v>
      </c>
      <c r="E8" s="29"/>
      <c r="F8" s="29"/>
      <c r="G8" s="29"/>
      <c r="H8" s="29"/>
      <c r="I8" s="29"/>
      <c r="J8" s="10"/>
      <c r="K8" s="10">
        <f aca="true" t="shared" si="0" ref="K8:K27">IF(ISERR(AVERAGE(B8:J8)),"",AVERAGE(B8:J8))</f>
        <v>9.24</v>
      </c>
    </row>
    <row r="9" spans="1:11" ht="12.75">
      <c r="A9" s="22" t="str">
        <f>IF(Sludge!A9&lt;&gt;"",Sludge!A9,"")</f>
        <v>TSCHIRHART</v>
      </c>
      <c r="B9" s="29">
        <v>8.54</v>
      </c>
      <c r="C9" s="29">
        <v>9.6</v>
      </c>
      <c r="D9" s="29">
        <v>9.6</v>
      </c>
      <c r="E9" s="29"/>
      <c r="F9" s="29"/>
      <c r="G9" s="29"/>
      <c r="H9" s="29"/>
      <c r="I9" s="29"/>
      <c r="J9" s="10"/>
      <c r="K9" s="10">
        <f t="shared" si="0"/>
        <v>9.246666666666668</v>
      </c>
    </row>
    <row r="10" spans="1:11" ht="12.75">
      <c r="A10" s="22" t="str">
        <f>IF(Sludge!A10&lt;&gt;"",Sludge!A10,"")</f>
        <v>KOBRINETZ</v>
      </c>
      <c r="B10" s="29">
        <v>8.3</v>
      </c>
      <c r="C10" s="29">
        <v>9.6</v>
      </c>
      <c r="D10" s="29">
        <v>9.6</v>
      </c>
      <c r="E10" s="29"/>
      <c r="F10" s="29"/>
      <c r="G10" s="29"/>
      <c r="H10" s="29"/>
      <c r="I10" s="29"/>
      <c r="J10" s="10"/>
      <c r="K10" s="10">
        <f t="shared" si="0"/>
        <v>9.166666666666666</v>
      </c>
    </row>
    <row r="11" spans="1:11" ht="12.75">
      <c r="A11" s="22" t="str">
        <f>IF(Sludge!A11&lt;&gt;"",Sludge!A11,"")</f>
        <v>GARCIA, P</v>
      </c>
      <c r="B11" s="29">
        <v>8.12</v>
      </c>
      <c r="C11" s="29">
        <v>9.8</v>
      </c>
      <c r="D11" s="29">
        <v>9.8</v>
      </c>
      <c r="E11" s="29"/>
      <c r="F11" s="29"/>
      <c r="G11" s="29"/>
      <c r="H11" s="29"/>
      <c r="I11" s="29"/>
      <c r="J11" s="10"/>
      <c r="K11" s="10">
        <f t="shared" si="0"/>
        <v>9.24</v>
      </c>
    </row>
    <row r="12" spans="1:11" ht="12.75">
      <c r="A12" s="22" t="str">
        <f>IF(Sludge!A12&lt;&gt;"",Sludge!A12,"")</f>
        <v>CASTILLO</v>
      </c>
      <c r="B12" s="29">
        <v>7.79</v>
      </c>
      <c r="C12" s="29">
        <v>9.48</v>
      </c>
      <c r="D12" s="29">
        <v>9.56</v>
      </c>
      <c r="E12" s="29"/>
      <c r="F12" s="29"/>
      <c r="G12" s="29"/>
      <c r="H12" s="29"/>
      <c r="I12" s="29"/>
      <c r="J12" s="10"/>
      <c r="K12" s="10">
        <f t="shared" si="0"/>
        <v>8.943333333333333</v>
      </c>
    </row>
    <row r="13" spans="1:11" ht="12.75">
      <c r="A13" s="22" t="str">
        <f>IF(Sludge!A13&lt;&gt;"",Sludge!A13,"")</f>
        <v>GARCIA, O</v>
      </c>
      <c r="B13" s="29">
        <v>8.5</v>
      </c>
      <c r="C13" s="29">
        <v>9.58</v>
      </c>
      <c r="D13" s="29">
        <v>9.54</v>
      </c>
      <c r="E13" s="29"/>
      <c r="F13" s="29"/>
      <c r="G13" s="29"/>
      <c r="H13" s="29"/>
      <c r="I13" s="29"/>
      <c r="J13" s="10"/>
      <c r="K13" s="10">
        <f t="shared" si="0"/>
        <v>9.206666666666665</v>
      </c>
    </row>
    <row r="14" spans="1:11" ht="12.75">
      <c r="A14" s="22" t="str">
        <f>IF(Sludge!A14&lt;&gt;"",Sludge!A14,"")</f>
        <v>LOPEZ</v>
      </c>
      <c r="B14" s="29">
        <v>8.19</v>
      </c>
      <c r="C14" s="29">
        <v>9.8</v>
      </c>
      <c r="D14" s="29">
        <v>9.8</v>
      </c>
      <c r="E14" s="29"/>
      <c r="F14" s="29"/>
      <c r="G14" s="29"/>
      <c r="H14" s="29"/>
      <c r="I14" s="29"/>
      <c r="J14" s="10"/>
      <c r="K14" s="10">
        <f t="shared" si="0"/>
        <v>9.263333333333334</v>
      </c>
    </row>
    <row r="15" spans="1:11" ht="12.75">
      <c r="A15" s="22" t="str">
        <f>IF(Sludge!A15&lt;&gt;"",Sludge!A15,"")</f>
        <v>VIERA</v>
      </c>
      <c r="B15" s="29">
        <v>7.8</v>
      </c>
      <c r="C15" s="29">
        <v>8.9</v>
      </c>
      <c r="D15" s="29">
        <v>8.6</v>
      </c>
      <c r="E15" s="29"/>
      <c r="F15" s="29"/>
      <c r="G15" s="29"/>
      <c r="H15" s="29"/>
      <c r="I15" s="29"/>
      <c r="J15" s="10"/>
      <c r="K15" s="10">
        <f t="shared" si="0"/>
        <v>8.433333333333332</v>
      </c>
    </row>
    <row r="16" spans="1:11" ht="12.75">
      <c r="A16" s="22" t="str">
        <f>IF(Sludge!A16&lt;&gt;"",Sludge!A16,"")</f>
        <v>RODRIGUEZ</v>
      </c>
      <c r="B16" s="29">
        <v>8.34</v>
      </c>
      <c r="C16" s="29">
        <v>9.65</v>
      </c>
      <c r="D16" s="29">
        <v>9.63</v>
      </c>
      <c r="E16" s="29"/>
      <c r="F16" s="29"/>
      <c r="G16" s="29"/>
      <c r="H16" s="29"/>
      <c r="I16" s="29"/>
      <c r="J16" s="10"/>
      <c r="K16" s="10">
        <f t="shared" si="0"/>
        <v>9.206666666666669</v>
      </c>
    </row>
    <row r="17" spans="1:11" ht="12.75">
      <c r="A17" s="22" t="str">
        <f>IF(Sludge!A17&lt;&gt;"",Sludge!A17,"")</f>
        <v>RAMIREZ</v>
      </c>
      <c r="B17" s="29">
        <v>8.4</v>
      </c>
      <c r="C17" s="29">
        <v>9.59</v>
      </c>
      <c r="D17" s="29">
        <v>9.62</v>
      </c>
      <c r="E17" s="29"/>
      <c r="F17" s="29"/>
      <c r="G17" s="29"/>
      <c r="H17" s="29"/>
      <c r="I17" s="29"/>
      <c r="J17" s="10"/>
      <c r="K17" s="10">
        <f t="shared" si="0"/>
        <v>9.203333333333333</v>
      </c>
    </row>
    <row r="18" spans="1:11" ht="12.75">
      <c r="A18" s="22" t="str">
        <f>IF(Sludge!A18&lt;&gt;"",Sludge!A18,"")</f>
        <v>ADAMS</v>
      </c>
      <c r="B18" s="29">
        <v>7.98</v>
      </c>
      <c r="C18" s="29">
        <v>9.5</v>
      </c>
      <c r="D18" s="29">
        <v>9.5</v>
      </c>
      <c r="E18" s="29"/>
      <c r="F18" s="29"/>
      <c r="G18" s="29"/>
      <c r="H18" s="29"/>
      <c r="I18" s="29"/>
      <c r="J18" s="10"/>
      <c r="K18" s="10">
        <f t="shared" si="0"/>
        <v>8.993333333333334</v>
      </c>
    </row>
    <row r="19" spans="1:11" ht="12.75">
      <c r="A19" s="22" t="str">
        <f>IF(Sludge!A19&lt;&gt;"",Sludge!A19,"")</f>
        <v>RADONICH</v>
      </c>
      <c r="B19" s="29">
        <v>8.38</v>
      </c>
      <c r="C19" s="29">
        <v>9.8</v>
      </c>
      <c r="D19" s="29">
        <v>9.8</v>
      </c>
      <c r="E19" s="29"/>
      <c r="F19" s="29"/>
      <c r="G19" s="29"/>
      <c r="H19" s="29"/>
      <c r="I19" s="29"/>
      <c r="J19" s="10"/>
      <c r="K19" s="10">
        <f t="shared" si="0"/>
        <v>9.326666666666666</v>
      </c>
    </row>
    <row r="20" spans="1:11" ht="12.75">
      <c r="A20" s="22" t="str">
        <f>IF(Sludge!A20&lt;&gt;"",Sludge!A20,"")</f>
        <v>HSU</v>
      </c>
      <c r="B20" s="29"/>
      <c r="C20" s="29">
        <v>9.7</v>
      </c>
      <c r="D20" s="29">
        <v>9.9</v>
      </c>
      <c r="E20" s="29"/>
      <c r="F20" s="29"/>
      <c r="G20" s="29"/>
      <c r="H20" s="29"/>
      <c r="I20" s="29"/>
      <c r="J20" s="10"/>
      <c r="K20" s="10">
        <f t="shared" si="0"/>
        <v>9.8</v>
      </c>
    </row>
    <row r="21" spans="1:11" ht="12.75">
      <c r="A21" s="22" t="str">
        <f>IF(Sludge!A21&lt;&gt;"",Sludge!A21,"")</f>
        <v>CAPRONI</v>
      </c>
      <c r="B21" s="29">
        <v>8.56</v>
      </c>
      <c r="C21" s="29">
        <v>9.68</v>
      </c>
      <c r="D21" s="29">
        <v>9.7</v>
      </c>
      <c r="E21" s="29"/>
      <c r="F21" s="29"/>
      <c r="G21" s="29"/>
      <c r="H21" s="29"/>
      <c r="I21" s="29"/>
      <c r="J21" s="10"/>
      <c r="K21" s="10">
        <f t="shared" si="0"/>
        <v>9.313333333333334</v>
      </c>
    </row>
    <row r="22" spans="1:11" ht="12.75">
      <c r="A22" s="22" t="str">
        <f>IF(Sludge!A22&lt;&gt;"",Sludge!A22,"")</f>
        <v>WALKER</v>
      </c>
      <c r="B22" s="29">
        <v>8.89</v>
      </c>
      <c r="C22" s="29">
        <v>9.79</v>
      </c>
      <c r="D22" s="29">
        <v>9.8</v>
      </c>
      <c r="E22" s="29"/>
      <c r="F22" s="29"/>
      <c r="G22" s="29"/>
      <c r="H22" s="29"/>
      <c r="I22" s="29"/>
      <c r="J22" s="10"/>
      <c r="K22" s="10">
        <f t="shared" si="0"/>
        <v>9.493333333333334</v>
      </c>
    </row>
    <row r="23" spans="1:11" ht="12.75">
      <c r="A23" s="22" t="str">
        <f>IF(Sludge!A23&lt;&gt;"",Sludge!A23,"")</f>
        <v>MACH</v>
      </c>
      <c r="B23" s="29">
        <v>8.22</v>
      </c>
      <c r="C23" s="29">
        <v>9.8</v>
      </c>
      <c r="D23" s="29">
        <v>9.8</v>
      </c>
      <c r="E23" s="29"/>
      <c r="F23" s="29"/>
      <c r="G23" s="29"/>
      <c r="H23" s="29"/>
      <c r="I23" s="29"/>
      <c r="J23" s="10"/>
      <c r="K23" s="10">
        <f t="shared" si="0"/>
        <v>9.273333333333335</v>
      </c>
    </row>
    <row r="24" spans="1:11" ht="12.75">
      <c r="A24" s="22">
        <f>IF(Sludge!A24&lt;&gt;"",Sludge!A24,"")</f>
      </c>
      <c r="B24" s="29"/>
      <c r="C24" s="29"/>
      <c r="D24" s="29"/>
      <c r="E24" s="29"/>
      <c r="F24" s="29"/>
      <c r="G24" s="29"/>
      <c r="H24" s="29"/>
      <c r="I24" s="29"/>
      <c r="J24" s="10"/>
      <c r="K24" s="10">
        <f t="shared" si="0"/>
      </c>
    </row>
    <row r="25" spans="1:11" ht="12.75">
      <c r="A25" s="22">
        <f>IF(Sludge!A25&lt;&gt;"",Sludge!A25,"")</f>
      </c>
      <c r="B25" s="29"/>
      <c r="C25" s="29"/>
      <c r="D25" s="29"/>
      <c r="E25" s="29"/>
      <c r="F25" s="29"/>
      <c r="G25" s="29"/>
      <c r="H25" s="29"/>
      <c r="I25" s="29"/>
      <c r="J25" s="10"/>
      <c r="K25" s="10">
        <f t="shared" si="0"/>
      </c>
    </row>
    <row r="26" spans="1:11" ht="12.75">
      <c r="A26" s="22">
        <f>IF(Sludge!A26&lt;&gt;"",Sludge!A26,"")</f>
      </c>
      <c r="B26" s="29"/>
      <c r="C26" s="29"/>
      <c r="D26" s="29"/>
      <c r="E26" s="29"/>
      <c r="F26" s="29"/>
      <c r="G26" s="29"/>
      <c r="H26" s="29"/>
      <c r="I26" s="29"/>
      <c r="J26" s="10"/>
      <c r="K26" s="10">
        <f t="shared" si="0"/>
      </c>
    </row>
    <row r="27" spans="1:11" ht="12.75">
      <c r="A27" s="22">
        <f>IF(Sludge!A27&lt;&gt;"",Sludge!A27,"")</f>
      </c>
      <c r="B27" s="29"/>
      <c r="C27" s="29"/>
      <c r="D27" s="29"/>
      <c r="E27" s="29"/>
      <c r="F27" s="29"/>
      <c r="G27" s="29"/>
      <c r="H27" s="29"/>
      <c r="I27" s="29"/>
      <c r="J27" s="10"/>
      <c r="K27" s="10">
        <f t="shared" si="0"/>
      </c>
    </row>
    <row r="28" spans="1:11" ht="12.75">
      <c r="A28" s="7" t="s">
        <v>0</v>
      </c>
      <c r="B28" s="8">
        <f aca="true" t="shared" si="1" ref="B28:K28">IF(COUNTBLANK(B8:B27)=20,"",MAX(B8:B27))</f>
        <v>8.89</v>
      </c>
      <c r="C28" s="8">
        <f t="shared" si="1"/>
        <v>9.8</v>
      </c>
      <c r="D28" s="8">
        <f t="shared" si="1"/>
        <v>9.9</v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9.8</v>
      </c>
    </row>
    <row r="29" spans="1:11" ht="12.75">
      <c r="A29" s="7" t="s">
        <v>1</v>
      </c>
      <c r="B29" s="8">
        <f aca="true" t="shared" si="2" ref="B29:K29">IF(COUNTBLANK(B8:B27)=20,"",MIN(B8:B27))</f>
        <v>7.79</v>
      </c>
      <c r="C29" s="8">
        <f t="shared" si="2"/>
        <v>8.9</v>
      </c>
      <c r="D29" s="8">
        <f t="shared" si="2"/>
        <v>8.6</v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8.433333333333332</v>
      </c>
    </row>
    <row r="30" spans="1:11" ht="12.75">
      <c r="A30" s="7" t="s">
        <v>2</v>
      </c>
      <c r="B30" s="8">
        <f aca="true" t="shared" si="3" ref="B30:K30">IF(ISERR(AVERAGE(B8:B27)),"",AVERAGE(B8:B27))</f>
        <v>8.285333333333334</v>
      </c>
      <c r="C30" s="8">
        <f t="shared" si="3"/>
        <v>9.623750000000001</v>
      </c>
      <c r="D30" s="8">
        <f t="shared" si="3"/>
        <v>9.624375</v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9.209375000000001</v>
      </c>
    </row>
    <row r="31" spans="1:11" ht="12.75">
      <c r="A31" s="7" t="s">
        <v>3</v>
      </c>
      <c r="B31" s="8">
        <f aca="true" t="shared" si="4" ref="B31:K31">IF(ISERR(STDEV(B8:B27)),"",STDEV(B8:B27))</f>
        <v>0.29183818086316593</v>
      </c>
      <c r="C31" s="8">
        <f t="shared" si="4"/>
        <v>0.22105429197366414</v>
      </c>
      <c r="D31" s="8">
        <f t="shared" si="4"/>
        <v>0.29738793407487146</v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0.2811727260098803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G3 - Varnish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39">
      <c r="A37" s="25"/>
      <c r="B37" s="26" t="str">
        <f aca="true" t="shared" si="5" ref="B37:K37">B7</f>
        <v>Piston Skirts (Thrust)</v>
      </c>
      <c r="C37" s="26" t="str">
        <f t="shared" si="5"/>
        <v>Rocker Cover L</v>
      </c>
      <c r="D37" s="26" t="str">
        <f t="shared" si="5"/>
        <v>Rocker Cover R</v>
      </c>
      <c r="E37" s="26" t="str">
        <f t="shared" si="5"/>
        <v> </v>
      </c>
      <c r="F37" s="26" t="str">
        <f t="shared" si="5"/>
        <v> </v>
      </c>
      <c r="G37" s="26" t="str">
        <f t="shared" si="5"/>
        <v> </v>
      </c>
      <c r="H37" s="26" t="str">
        <f t="shared" si="5"/>
        <v> </v>
      </c>
      <c r="I37" s="26" t="str">
        <f t="shared" si="5"/>
        <v> </v>
      </c>
      <c r="J37" s="27" t="str">
        <f t="shared" si="5"/>
        <v> </v>
      </c>
      <c r="K37" s="27" t="str">
        <f t="shared" si="5"/>
        <v>Average Varnish</v>
      </c>
      <c r="L37" s="27" t="s">
        <v>2</v>
      </c>
      <c r="M37" s="27" t="s">
        <v>4</v>
      </c>
    </row>
    <row r="38" spans="1:17" ht="12.75">
      <c r="A38" s="22" t="str">
        <f aca="true" t="shared" si="6" ref="A38:A57">IF(A8&lt;&gt;"",A8,"")</f>
        <v>CUNNIFF</v>
      </c>
      <c r="B38" s="10">
        <f aca="true" t="shared" si="7" ref="B38:K57">IF(ISNUMBER(B8),IF(B$31=0,0,(B8-B$30)/B$31),"")</f>
        <v>-0.05254053218116667</v>
      </c>
      <c r="C38" s="10">
        <f t="shared" si="7"/>
        <v>0.3901756406985996</v>
      </c>
      <c r="D38" s="10">
        <f t="shared" si="7"/>
        <v>0.3888019208300814</v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0.10891881454719275</v>
      </c>
      <c r="L38" s="10">
        <f aca="true" t="shared" si="8" ref="L38:L57">IF(ISERR(AVERAGE(B38:K38)),"",AVERAGE(B38:K38))</f>
        <v>0.2088389609736768</v>
      </c>
      <c r="M38" s="10">
        <f aca="true" t="shared" si="9" ref="M38:M57">IF(ISERR(STDEV(B38:K38)),"",STDEV(B38:K38))</f>
        <v>0.21876390122512593</v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  <v>0.8726297084001862</v>
      </c>
      <c r="C39" s="10">
        <f t="shared" si="7"/>
        <v>-0.10743966917788236</v>
      </c>
      <c r="D39" s="10">
        <f t="shared" si="7"/>
        <v>-0.08196364817499349</v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0.13262903267991963</v>
      </c>
      <c r="L39" s="10">
        <f t="shared" si="8"/>
        <v>0.2039638559318075</v>
      </c>
      <c r="M39" s="10">
        <f t="shared" si="9"/>
        <v>0.45859545437532323</v>
      </c>
    </row>
    <row r="40" spans="1:13" ht="12.75">
      <c r="A40" s="22" t="str">
        <f t="shared" si="6"/>
        <v>KOBRINETZ</v>
      </c>
      <c r="B40" s="10">
        <f t="shared" si="7"/>
        <v>0.050256161216765474</v>
      </c>
      <c r="C40" s="10">
        <f t="shared" si="7"/>
        <v>-0.10743966917788236</v>
      </c>
      <c r="D40" s="10">
        <f t="shared" si="7"/>
        <v>-0.08196364817499349</v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-0.15189358491276495</v>
      </c>
      <c r="L40" s="10">
        <f t="shared" si="8"/>
        <v>-0.07276018526221883</v>
      </c>
      <c r="M40" s="10">
        <f t="shared" si="9"/>
        <v>0.08695302711911787</v>
      </c>
    </row>
    <row r="41" spans="1:13" ht="12.75">
      <c r="A41" s="22" t="str">
        <f t="shared" si="6"/>
        <v>GARCIA, P</v>
      </c>
      <c r="B41" s="10">
        <f t="shared" si="7"/>
        <v>-0.5665239991708091</v>
      </c>
      <c r="C41" s="10">
        <f t="shared" si="7"/>
        <v>0.7973154396884434</v>
      </c>
      <c r="D41" s="10">
        <f t="shared" si="7"/>
        <v>0.5905585932608286</v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0.10891881454719275</v>
      </c>
      <c r="L41" s="10">
        <f t="shared" si="8"/>
        <v>0.23256721208141393</v>
      </c>
      <c r="M41" s="10">
        <f t="shared" si="9"/>
        <v>0.6057871132384577</v>
      </c>
    </row>
    <row r="42" spans="1:13" ht="12.75">
      <c r="A42" s="22" t="str">
        <f t="shared" si="6"/>
        <v>CASTILLO</v>
      </c>
      <c r="B42" s="10">
        <f t="shared" si="7"/>
        <v>-1.697287626548017</v>
      </c>
      <c r="C42" s="10">
        <f t="shared" si="7"/>
        <v>-0.6502927344976714</v>
      </c>
      <c r="D42" s="10">
        <f t="shared" si="7"/>
        <v>-0.21646809646215434</v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-0.9461858923589889</v>
      </c>
      <c r="L42" s="10">
        <f t="shared" si="8"/>
        <v>-0.8775585874667078</v>
      </c>
      <c r="M42" s="10">
        <f t="shared" si="9"/>
        <v>0.623259124739283</v>
      </c>
    </row>
    <row r="43" spans="1:13" ht="12.75">
      <c r="A43" s="22" t="str">
        <f t="shared" si="6"/>
        <v>GARCIA, O</v>
      </c>
      <c r="B43" s="10">
        <f t="shared" si="7"/>
        <v>0.7355674505362847</v>
      </c>
      <c r="C43" s="10">
        <f t="shared" si="7"/>
        <v>-0.19791518006451253</v>
      </c>
      <c r="D43" s="10">
        <f t="shared" si="7"/>
        <v>-0.28372032060574076</v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-0.00963227611642898</v>
      </c>
      <c r="L43" s="10">
        <f t="shared" si="8"/>
        <v>0.061074918437400594</v>
      </c>
      <c r="M43" s="10">
        <f t="shared" si="9"/>
        <v>0.4640040629160068</v>
      </c>
    </row>
    <row r="44" spans="1:13" ht="12.75">
      <c r="A44" s="22" t="str">
        <f t="shared" si="6"/>
        <v>LOPEZ</v>
      </c>
      <c r="B44" s="10">
        <f t="shared" si="7"/>
        <v>-0.3266650479089756</v>
      </c>
      <c r="C44" s="10">
        <f t="shared" si="7"/>
        <v>0.7973154396884434</v>
      </c>
      <c r="D44" s="10">
        <f t="shared" si="7"/>
        <v>0.5905585932608286</v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0.19190457801172417</v>
      </c>
      <c r="L44" s="10">
        <f t="shared" si="8"/>
        <v>0.3132783907630051</v>
      </c>
      <c r="M44" s="10">
        <f t="shared" si="9"/>
        <v>0.49512132605749054</v>
      </c>
    </row>
    <row r="45" spans="1:13" ht="12.75">
      <c r="A45" s="22" t="str">
        <f t="shared" si="6"/>
        <v>VIERA</v>
      </c>
      <c r="B45" s="10">
        <f t="shared" si="7"/>
        <v>-1.6630220620820417</v>
      </c>
      <c r="C45" s="10">
        <f t="shared" si="7"/>
        <v>-3.2740825502100024</v>
      </c>
      <c r="D45" s="10">
        <f t="shared" si="7"/>
        <v>-3.4445748553540865</v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-2.7600175795123167</v>
      </c>
      <c r="L45" s="10">
        <f t="shared" si="8"/>
        <v>-2.7854242617896117</v>
      </c>
      <c r="M45" s="10">
        <f t="shared" si="9"/>
        <v>0.8028488079439531</v>
      </c>
    </row>
    <row r="46" spans="1:13" ht="12.75">
      <c r="A46" s="22" t="str">
        <f t="shared" si="6"/>
        <v>RODRIGUEZ</v>
      </c>
      <c r="B46" s="10">
        <f t="shared" si="7"/>
        <v>0.18731841908066688</v>
      </c>
      <c r="C46" s="10">
        <f t="shared" si="7"/>
        <v>0.11874910803870109</v>
      </c>
      <c r="D46" s="10">
        <f t="shared" si="7"/>
        <v>0.018914688040383112</v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-0.009632276116416344</v>
      </c>
      <c r="L46" s="10">
        <f t="shared" si="8"/>
        <v>0.07883748476083369</v>
      </c>
      <c r="M46" s="10">
        <f t="shared" si="9"/>
        <v>0.09088214151683231</v>
      </c>
    </row>
    <row r="47" spans="1:13" ht="12.75">
      <c r="A47" s="22" t="str">
        <f t="shared" si="6"/>
        <v>RAMIREZ</v>
      </c>
      <c r="B47" s="10">
        <f t="shared" si="7"/>
        <v>0.3929118058765251</v>
      </c>
      <c r="C47" s="10">
        <f t="shared" si="7"/>
        <v>-0.15267742462119746</v>
      </c>
      <c r="D47" s="10">
        <f t="shared" si="7"/>
        <v>-0.01471142403141307</v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-0.021487385182786096</v>
      </c>
      <c r="L47" s="10">
        <f t="shared" si="8"/>
        <v>0.051008893010282115</v>
      </c>
      <c r="M47" s="10">
        <f t="shared" si="9"/>
        <v>0.23661543218240674</v>
      </c>
    </row>
    <row r="48" spans="1:13" ht="12.75">
      <c r="A48" s="22" t="str">
        <f t="shared" si="6"/>
        <v>ADAMS</v>
      </c>
      <c r="B48" s="10">
        <f t="shared" si="7"/>
        <v>-1.0462419016944702</v>
      </c>
      <c r="C48" s="10">
        <f t="shared" si="7"/>
        <v>-0.5598172236110412</v>
      </c>
      <c r="D48" s="10">
        <f t="shared" si="7"/>
        <v>-0.41822476889290155</v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-0.7683592563635625</v>
      </c>
      <c r="L48" s="10">
        <f t="shared" si="8"/>
        <v>-0.6981607876404939</v>
      </c>
      <c r="M48" s="10">
        <f t="shared" si="9"/>
        <v>0.2730026881874634</v>
      </c>
    </row>
    <row r="49" spans="1:13" ht="12.75">
      <c r="A49" s="22" t="str">
        <f t="shared" si="6"/>
        <v>RADONICH</v>
      </c>
      <c r="B49" s="10">
        <f t="shared" si="7"/>
        <v>0.3243806769445744</v>
      </c>
      <c r="C49" s="10">
        <f t="shared" si="7"/>
        <v>0.7973154396884434</v>
      </c>
      <c r="D49" s="10">
        <f t="shared" si="7"/>
        <v>0.5905585932608286</v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0.41715165027259155</v>
      </c>
      <c r="L49" s="10">
        <f t="shared" si="8"/>
        <v>0.5323515900416095</v>
      </c>
      <c r="M49" s="10">
        <f t="shared" si="9"/>
        <v>0.20826011272815562</v>
      </c>
    </row>
    <row r="50" spans="1:13" ht="12.75">
      <c r="A50" s="22" t="str">
        <f t="shared" si="6"/>
        <v>HSU</v>
      </c>
      <c r="B50" s="10">
        <f t="shared" si="7"/>
      </c>
      <c r="C50" s="10">
        <f t="shared" si="7"/>
        <v>0.3449378852552765</v>
      </c>
      <c r="D50" s="10">
        <f t="shared" si="7"/>
        <v>0.9268197139787367</v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  <v>2.1005771376959403</v>
      </c>
      <c r="L50" s="10">
        <f t="shared" si="8"/>
        <v>1.1241115789766514</v>
      </c>
      <c r="M50" s="10">
        <f t="shared" si="9"/>
        <v>0.8942932159942674</v>
      </c>
    </row>
    <row r="51" spans="1:13" ht="12.75">
      <c r="A51" s="22" t="str">
        <f t="shared" si="6"/>
        <v>CAPRONI</v>
      </c>
      <c r="B51" s="10">
        <f t="shared" si="7"/>
        <v>0.941160837332143</v>
      </c>
      <c r="C51" s="10">
        <f t="shared" si="7"/>
        <v>0.2544623743686463</v>
      </c>
      <c r="D51" s="10">
        <f t="shared" si="7"/>
        <v>0.25429747254291457</v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0.3697312140071504</v>
      </c>
      <c r="L51" s="10">
        <f t="shared" si="8"/>
        <v>0.45491297456271357</v>
      </c>
      <c r="M51" s="10">
        <f t="shared" si="9"/>
        <v>0.3286943560756715</v>
      </c>
    </row>
    <row r="52" spans="1:13" ht="12.75">
      <c r="A52" s="22" t="str">
        <f t="shared" si="6"/>
        <v>WALKER</v>
      </c>
      <c r="B52" s="10">
        <f t="shared" si="7"/>
        <v>2.0719244647093538</v>
      </c>
      <c r="C52" s="10">
        <f t="shared" si="7"/>
        <v>0.7520776842451203</v>
      </c>
      <c r="D52" s="10">
        <f t="shared" si="7"/>
        <v>0.5905585932608286</v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  <v>1.009907103590675</v>
      </c>
      <c r="L52" s="10">
        <f t="shared" si="8"/>
        <v>1.1061169614514945</v>
      </c>
      <c r="M52" s="10">
        <f t="shared" si="9"/>
        <v>0.6666295100266243</v>
      </c>
    </row>
    <row r="53" spans="1:13" ht="12.75">
      <c r="A53" s="22" t="str">
        <f t="shared" si="6"/>
        <v>MACH</v>
      </c>
      <c r="B53" s="10">
        <f t="shared" si="7"/>
        <v>-0.22386835451104345</v>
      </c>
      <c r="C53" s="10">
        <f t="shared" si="7"/>
        <v>0.7973154396884434</v>
      </c>
      <c r="D53" s="10">
        <f t="shared" si="7"/>
        <v>0.5905585932608286</v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  <v>0.22746990521081448</v>
      </c>
      <c r="L53" s="10">
        <f t="shared" si="8"/>
        <v>0.3478688959122608</v>
      </c>
      <c r="M53" s="10">
        <f t="shared" si="9"/>
        <v>0.4480624530111185</v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2.0719244647093538</v>
      </c>
      <c r="C58" s="10">
        <f t="shared" si="10"/>
        <v>-3.2740825502100024</v>
      </c>
      <c r="D58" s="10">
        <f t="shared" si="10"/>
        <v>-3.4445748553540865</v>
      </c>
      <c r="E58" s="10">
        <f t="shared" si="10"/>
        <v>0</v>
      </c>
      <c r="F58" s="10">
        <f t="shared" si="10"/>
        <v>0</v>
      </c>
      <c r="G58" s="10">
        <f t="shared" si="10"/>
        <v>0</v>
      </c>
      <c r="H58" s="10">
        <f t="shared" si="10"/>
        <v>0</v>
      </c>
      <c r="I58" s="10">
        <f t="shared" si="10"/>
        <v>0</v>
      </c>
      <c r="J58" s="10">
        <f t="shared" si="10"/>
        <v>0</v>
      </c>
      <c r="K58" s="10">
        <f t="shared" si="10"/>
        <v>-2.7600175795123167</v>
      </c>
      <c r="L58" s="10">
        <f t="shared" si="10"/>
        <v>-2.7854242617896117</v>
      </c>
      <c r="M58" s="10">
        <f t="shared" si="10"/>
        <v>0.8942932159942674</v>
      </c>
    </row>
    <row r="59" spans="1:13" ht="12.75">
      <c r="A59" s="7" t="s">
        <v>6</v>
      </c>
      <c r="B59" s="10">
        <f>IF(MAX(B38:B57)&lt;0,MAX(B38:B57),IF(MIN(B38:B57)&gt;=0,MIN(B38:B57),IF(ABS(DMAX(B37:B57,1,'criteria-varnish'!B1:B2))&lt;MIN(DMIN(B37:B57,1,'criteria-varnish'!B3:B4)),DMAX(B37:B57,1,'criteria-varnish'!B1:B2),DMIN(B37:B57,1,'criteria-varnish'!B3:B4))))</f>
        <v>0.050256161216765474</v>
      </c>
      <c r="C59" s="10">
        <f>IF(MAX(C38:C57)&lt;0,MAX(C38:C57),IF(MIN(C38:C57)&gt;=0,MIN(C38:C57),IF(ABS(DMAX(C37:C57,1,'criteria-varnish'!C1:C2))&lt;MIN(DMIN(C37:C57,1,'criteria-varnish'!C3:C4)),DMAX(C37:C57,1,'criteria-varnish'!C1:C2),DMIN(C37:C57,1,'criteria-varnish'!C3:C4))))</f>
        <v>-0.10743966917788236</v>
      </c>
      <c r="D59" s="10">
        <f>IF(MAX(D38:D57)&lt;0,MAX(D38:D57),IF(MIN(D38:D57)&gt;=0,MIN(D38:D57),IF(ABS(DMAX(D37:D57,1,'criteria-varnish'!D1:D2))&lt;MIN(DMIN(D37:D57,1,'criteria-varnish'!D3:D4)),DMAX(D37:D57,1,'criteria-varnish'!D1:D2),DMIN(D37:D57,1,'criteria-varnish'!D3:D4))))</f>
        <v>-0.01471142403141307</v>
      </c>
      <c r="E59" s="10">
        <f>IF(MAX(E38:E57)&lt;0,MAX(E38:E57),IF(MIN(E38:E57)&gt;=0,MIN(E38:E57),IF(ABS(DMAX(E37:E57,1,'criteria-varnish'!E1:E2))&lt;MIN(DMIN(E37:E57,1,'criteria-varnish'!E3:E4)),DMAX(E37:E57,1,'criteria-varnish'!E1:E2),DMIN(E37:E57,1,'criteria-varnish'!E3:E4))))</f>
        <v>0</v>
      </c>
      <c r="F59" s="10">
        <f>IF(MAX(F38:F57)&lt;0,MAX(F38:F57),IF(MIN(F38:F57)&gt;=0,MIN(F38:F57),IF(ABS(DMAX(F37:F57,1,'criteria-varnish'!F1:F2))&lt;MIN(DMIN(F37:F57,1,'criteria-varnish'!F3:F4)),DMAX(F37:F57,1,'criteria-varnish'!F1:F2),DMIN(F37:F57,1,'criteria-varnish'!F3:F4))))</f>
        <v>0</v>
      </c>
      <c r="G59" s="10">
        <f>IF(MAX(G38:G57)&lt;0,MAX(G38:G57),IF(MIN(G38:G57)&gt;=0,MIN(G38:G57),IF(ABS(DMAX(G37:G57,1,'criteria-varnish'!G1:G2))&lt;MIN(DMIN(G37:G57,1,'criteria-varnish'!G3:G4)),DMAX(G37:G57,1,'criteria-varnish'!G1:G2),DMIN(G37:G57,1,'criteria-varnish'!G3:G4))))</f>
        <v>0</v>
      </c>
      <c r="H59" s="10">
        <f>IF(MAX(H38:H57)&lt;0,MAX(H38:H57),IF(MIN(H38:H57)&gt;=0,MIN(H38:H57),IF(ABS(DMAX(H37:H57,1,'criteria-varnish'!H1:H2))&lt;MIN(DMIN(H37:H57,1,'criteria-varnish'!H3:H4)),DMAX(H37:H57,1,'criteria-varnish'!H1:H2),DMIN(H37:H57,1,'criteria-varnish'!H3:H4))))</f>
        <v>0</v>
      </c>
      <c r="I59" s="10">
        <f>IF(MAX(I38:I57)&lt;0,MAX(I38:I57),IF(MIN(I38:I57)&gt;=0,MIN(I38:I57),IF(ABS(DMAX(I37:I57,1,'criteria-varnish'!I1:I2))&lt;MIN(DMIN(I37:I57,1,'criteria-varnish'!I3:I4)),DMAX(I37:I57,1,'criteria-varnish'!I1:I2),DMIN(I37:I57,1,'criteria-varnish'!I3:I4))))</f>
        <v>0</v>
      </c>
      <c r="J59" s="10">
        <f>IF(MAX(J38:J57)&lt;0,MAX(J38:J57),IF(MIN(J38:J57)&gt;=0,MIN(J38:J57),IF(ABS(DMAX(J37:J57,1,'criteria-varnish'!J1:J2))&lt;MIN(DMIN(J37:J57,1,'criteria-varnish'!J3:J4)),DMAX(J37:J57,1,'criteria-varnish'!J1:J2),DMIN(J37:J57,1,'criteria-varnish'!J3:J4))))</f>
        <v>0</v>
      </c>
      <c r="K59" s="10">
        <f>IF(MAX(K38:K57)&lt;0,MAX(K38:K57),IF(MIN(K38:K57)&gt;=0,MIN(K38:K57),IF(ABS(DMAX(K37:K57,1,'criteria-varnish'!K1:K2))&lt;MIN(DMIN(K37:K57,1,'criteria-varnish'!K3:K4)),DMAX(K37:K57,1,'criteria-varnish'!K1:K2),DMIN(K37:K57,1,'criteria-varnish'!K3:K4))))</f>
        <v>-0.009632276116416344</v>
      </c>
      <c r="L59" s="10">
        <f>IF(MAX(L38:L57)&lt;0,MAX(L38:L57),IF(MIN(L38:L57)&gt;=0,MIN(L38:L57),IF(ABS(DMAX(L37:L57,1,'criteria-varnish'!L1:L2))&lt;MIN(DMIN(L37:L57,1,'criteria-varnish'!L3:L4)),DMAX(L37:L57,1,'criteria-varnish'!L1:L2),DMIN(L37:L57,1,'criteria-varnish'!L3:L4))))</f>
        <v>0.051008893010282115</v>
      </c>
      <c r="M59" s="10">
        <f>IF(MAX(M38:M57)&lt;0,MAX(M38:M57),IF(MIN(M38:M57)&gt;=0,MIN(M38:M57),IF(ABS(DMAX(M37:M57,1,'criteria-varnish'!M1:M2))&lt;MIN(DMIN(M37:M57,1,'criteria-varnish'!M3:M4)),DMAX(M37:M57,1,'criteria-varnish'!M1:M2),DMIN(M37:M57,1,'criteria-varnish'!M3:M4))))</f>
        <v>0.08695302711911787</v>
      </c>
    </row>
    <row r="60" spans="1:13" ht="12.75">
      <c r="A60" s="7" t="s">
        <v>7</v>
      </c>
      <c r="B60" s="10">
        <f aca="true" t="shared" si="11" ref="B60:K60">IF(ISERR(AVERAGE(B38:B57)),"",AVERAGE(B38:B57))</f>
        <v>-1.6634841652300261E-15</v>
      </c>
      <c r="C60" s="10">
        <f t="shared" si="11"/>
        <v>-4.558853294867049E-15</v>
      </c>
      <c r="D60" s="10">
        <f t="shared" si="11"/>
        <v>-1.5404344466674047E-15</v>
      </c>
      <c r="E60" s="10">
        <f t="shared" si="11"/>
      </c>
      <c r="F60" s="10">
        <f t="shared" si="11"/>
      </c>
      <c r="G60" s="10">
        <f t="shared" si="11"/>
      </c>
      <c r="H60" s="10">
        <f t="shared" si="11"/>
      </c>
      <c r="I60" s="10">
        <f t="shared" si="11"/>
      </c>
      <c r="J60" s="10">
        <f t="shared" si="11"/>
      </c>
      <c r="K60" s="10">
        <f t="shared" si="11"/>
        <v>-3.981190377366772E-15</v>
      </c>
      <c r="L60" s="24"/>
      <c r="M60" s="24"/>
    </row>
    <row r="61" spans="1:13" ht="12.75">
      <c r="A61" s="7" t="s">
        <v>8</v>
      </c>
      <c r="B61" s="10">
        <f aca="true" t="shared" si="12" ref="B61:K61">IF(ISERR(STDEV(B38:B57)),"",STDEV(B38:B57))</f>
        <v>1.0000000000000113</v>
      </c>
      <c r="C61" s="10">
        <f t="shared" si="12"/>
        <v>1.0000000000002256</v>
      </c>
      <c r="D61" s="10">
        <f t="shared" si="12"/>
        <v>1.0000000000000757</v>
      </c>
      <c r="E61" s="10">
        <f t="shared" si="12"/>
      </c>
      <c r="F61" s="10">
        <f t="shared" si="12"/>
      </c>
      <c r="G61" s="10">
        <f t="shared" si="12"/>
      </c>
      <c r="H61" s="10">
        <f t="shared" si="12"/>
      </c>
      <c r="I61" s="10">
        <f t="shared" si="12"/>
      </c>
      <c r="J61" s="10">
        <f t="shared" si="12"/>
      </c>
      <c r="K61" s="10">
        <f t="shared" si="12"/>
        <v>1.0000000000001574</v>
      </c>
      <c r="L61" s="24"/>
      <c r="M61" s="24"/>
    </row>
    <row r="62" spans="1:13" ht="12.75">
      <c r="A62" s="22" t="s">
        <v>9</v>
      </c>
      <c r="B62" s="10">
        <f aca="true" t="shared" si="13" ref="B62:K62">B30</f>
        <v>8.285333333333334</v>
      </c>
      <c r="C62" s="10">
        <f t="shared" si="13"/>
        <v>9.623750000000001</v>
      </c>
      <c r="D62" s="10">
        <f t="shared" si="13"/>
        <v>9.624375</v>
      </c>
      <c r="E62" s="10">
        <f t="shared" si="13"/>
      </c>
      <c r="F62" s="10">
        <f t="shared" si="13"/>
      </c>
      <c r="G62" s="10">
        <f t="shared" si="13"/>
      </c>
      <c r="H62" s="10">
        <f t="shared" si="13"/>
      </c>
      <c r="I62" s="10">
        <f t="shared" si="13"/>
      </c>
      <c r="J62" s="10">
        <f t="shared" si="13"/>
      </c>
      <c r="K62" s="10">
        <f t="shared" si="13"/>
        <v>9.209375000000001</v>
      </c>
      <c r="L62" s="24"/>
      <c r="M62" s="24"/>
    </row>
    <row r="63" spans="1:13" ht="12.75">
      <c r="A63" s="22" t="s">
        <v>10</v>
      </c>
      <c r="B63" s="10">
        <f aca="true" t="shared" si="14" ref="B63:K63">B31</f>
        <v>0.29183818086316593</v>
      </c>
      <c r="C63" s="10">
        <f t="shared" si="14"/>
        <v>0.22105429197366414</v>
      </c>
      <c r="D63" s="10">
        <f t="shared" si="14"/>
        <v>0.29738793407487146</v>
      </c>
      <c r="E63" s="10">
        <f t="shared" si="14"/>
      </c>
      <c r="F63" s="10">
        <f t="shared" si="14"/>
      </c>
      <c r="G63" s="10">
        <f t="shared" si="14"/>
      </c>
      <c r="H63" s="10">
        <f t="shared" si="14"/>
      </c>
      <c r="I63" s="10">
        <f t="shared" si="14"/>
      </c>
      <c r="J63" s="10">
        <f t="shared" si="14"/>
      </c>
      <c r="K63" s="10">
        <f t="shared" si="14"/>
        <v>0.2811727260098803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54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60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39">
      <c r="A7" s="25"/>
      <c r="B7" s="26" t="s">
        <v>42</v>
      </c>
      <c r="C7" s="26" t="s">
        <v>43</v>
      </c>
      <c r="D7" s="26" t="s">
        <v>44</v>
      </c>
      <c r="E7" s="36" t="s">
        <v>71</v>
      </c>
      <c r="F7" s="26" t="s">
        <v>41</v>
      </c>
      <c r="G7" s="26" t="s">
        <v>41</v>
      </c>
      <c r="H7" s="26" t="s">
        <v>41</v>
      </c>
      <c r="I7" s="26" t="s">
        <v>41</v>
      </c>
      <c r="J7" s="27" t="s">
        <v>41</v>
      </c>
      <c r="K7" s="27" t="s">
        <v>41</v>
      </c>
    </row>
    <row r="8" spans="1:11" ht="12.75">
      <c r="A8" s="22" t="str">
        <f>IF(Sludge!A8&lt;&gt;"",Sludge!A8,"")</f>
        <v>CUNNIFF</v>
      </c>
      <c r="B8" s="29">
        <v>0</v>
      </c>
      <c r="C8" s="29">
        <v>62</v>
      </c>
      <c r="D8" s="29">
        <v>0</v>
      </c>
      <c r="E8" s="10">
        <f>IF(ISBLANK(Sludge!A8),"",SUM(B8:C8))</f>
        <v>62</v>
      </c>
      <c r="F8" s="29"/>
      <c r="G8" s="29"/>
      <c r="H8" s="29"/>
      <c r="I8" s="29"/>
      <c r="J8" s="10"/>
      <c r="K8" s="10"/>
    </row>
    <row r="9" spans="1:11" ht="12.75">
      <c r="A9" s="22" t="str">
        <f>IF(Sludge!A9&lt;&gt;"",Sludge!A9,"")</f>
        <v>TSCHIRHART</v>
      </c>
      <c r="B9" s="29">
        <v>0</v>
      </c>
      <c r="C9" s="29">
        <v>0</v>
      </c>
      <c r="D9" s="29">
        <v>0</v>
      </c>
      <c r="E9" s="10">
        <f>IF(ISBLANK(Sludge!A9),"",SUM(B9:C9))</f>
        <v>0</v>
      </c>
      <c r="F9" s="29"/>
      <c r="G9" s="29"/>
      <c r="H9" s="29"/>
      <c r="I9" s="29"/>
      <c r="J9" s="10"/>
      <c r="K9" s="10"/>
    </row>
    <row r="10" spans="1:11" ht="12.75">
      <c r="A10" s="22" t="str">
        <f>IF(Sludge!A10&lt;&gt;"",Sludge!A10,"")</f>
        <v>KOBRINETZ</v>
      </c>
      <c r="B10" s="29">
        <v>0</v>
      </c>
      <c r="C10" s="29">
        <v>60</v>
      </c>
      <c r="D10" s="29">
        <v>0</v>
      </c>
      <c r="E10" s="10">
        <f>IF(ISBLANK(Sludge!A10),"",SUM(B10:C10))</f>
        <v>60</v>
      </c>
      <c r="F10" s="29"/>
      <c r="G10" s="29"/>
      <c r="H10" s="29"/>
      <c r="I10" s="29"/>
      <c r="J10" s="10"/>
      <c r="K10" s="10"/>
    </row>
    <row r="11" spans="1:11" ht="12.75">
      <c r="A11" s="22" t="str">
        <f>IF(Sludge!A11&lt;&gt;"",Sludge!A11,"")</f>
        <v>GARCIA, P</v>
      </c>
      <c r="B11" s="29">
        <v>2</v>
      </c>
      <c r="C11" s="29">
        <v>0</v>
      </c>
      <c r="D11" s="29">
        <v>0</v>
      </c>
      <c r="E11" s="10">
        <f>IF(ISBLANK(Sludge!A11),"",SUM(B11:C11))</f>
        <v>2</v>
      </c>
      <c r="F11" s="29"/>
      <c r="G11" s="29"/>
      <c r="H11" s="29"/>
      <c r="I11" s="29"/>
      <c r="J11" s="10"/>
      <c r="K11" s="10"/>
    </row>
    <row r="12" spans="1:11" ht="12.75">
      <c r="A12" s="22" t="str">
        <f>IF(Sludge!A12&lt;&gt;"",Sludge!A12,"")</f>
        <v>CASTILLO</v>
      </c>
      <c r="B12" s="29">
        <v>8</v>
      </c>
      <c r="C12" s="29">
        <v>57</v>
      </c>
      <c r="D12" s="29">
        <v>0</v>
      </c>
      <c r="E12" s="10">
        <f>IF(ISBLANK(Sludge!A12),"",SUM(B12:C12))</f>
        <v>65</v>
      </c>
      <c r="F12" s="29"/>
      <c r="G12" s="29"/>
      <c r="H12" s="29"/>
      <c r="I12" s="29"/>
      <c r="J12" s="10"/>
      <c r="K12" s="10"/>
    </row>
    <row r="13" spans="1:11" ht="12.75">
      <c r="A13" s="22" t="str">
        <f>IF(Sludge!A13&lt;&gt;"",Sludge!A13,"")</f>
        <v>GARCIA, O</v>
      </c>
      <c r="B13" s="29">
        <v>0</v>
      </c>
      <c r="C13" s="29">
        <v>65</v>
      </c>
      <c r="D13" s="29">
        <v>0</v>
      </c>
      <c r="E13" s="10">
        <f>IF(ISBLANK(Sludge!A13),"",SUM(B13:C13))</f>
        <v>65</v>
      </c>
      <c r="F13" s="29"/>
      <c r="G13" s="29"/>
      <c r="H13" s="29"/>
      <c r="I13" s="29"/>
      <c r="J13" s="10"/>
      <c r="K13" s="10"/>
    </row>
    <row r="14" spans="1:11" ht="12.75">
      <c r="A14" s="22" t="str">
        <f>IF(Sludge!A14&lt;&gt;"",Sludge!A14,"")</f>
        <v>LOPEZ</v>
      </c>
      <c r="B14" s="29">
        <v>5</v>
      </c>
      <c r="C14" s="29">
        <v>65</v>
      </c>
      <c r="D14" s="29">
        <v>0</v>
      </c>
      <c r="E14" s="10">
        <f>IF(ISBLANK(Sludge!A14),"",SUM(B14:C14))</f>
        <v>70</v>
      </c>
      <c r="F14" s="29"/>
      <c r="G14" s="29"/>
      <c r="H14" s="29"/>
      <c r="I14" s="29"/>
      <c r="J14" s="10"/>
      <c r="K14" s="10"/>
    </row>
    <row r="15" spans="1:11" ht="12.75">
      <c r="A15" s="22" t="str">
        <f>IF(Sludge!A15&lt;&gt;"",Sludge!A15,"")</f>
        <v>VIERA</v>
      </c>
      <c r="B15" s="29">
        <v>65</v>
      </c>
      <c r="C15" s="29">
        <v>30</v>
      </c>
      <c r="D15" s="29">
        <v>0</v>
      </c>
      <c r="E15" s="10">
        <f>IF(ISBLANK(Sludge!A15),"",SUM(B15:C15))</f>
        <v>95</v>
      </c>
      <c r="F15" s="29"/>
      <c r="G15" s="29"/>
      <c r="H15" s="29"/>
      <c r="I15" s="29"/>
      <c r="J15" s="10"/>
      <c r="K15" s="10"/>
    </row>
    <row r="16" spans="1:11" ht="12.75">
      <c r="A16" s="22" t="str">
        <f>IF(Sludge!A16&lt;&gt;"",Sludge!A16,"")</f>
        <v>RODRIGUEZ</v>
      </c>
      <c r="B16" s="29">
        <v>0</v>
      </c>
      <c r="C16" s="29">
        <v>60</v>
      </c>
      <c r="D16" s="29">
        <v>0</v>
      </c>
      <c r="E16" s="10">
        <f>IF(ISBLANK(Sludge!A16),"",SUM(B16:C16))</f>
        <v>60</v>
      </c>
      <c r="F16" s="29"/>
      <c r="G16" s="29"/>
      <c r="H16" s="29"/>
      <c r="I16" s="29"/>
      <c r="J16" s="10"/>
      <c r="K16" s="10"/>
    </row>
    <row r="17" spans="1:11" ht="12.75">
      <c r="A17" s="22" t="str">
        <f>IF(Sludge!A17&lt;&gt;"",Sludge!A17,"")</f>
        <v>RAMIREZ</v>
      </c>
      <c r="B17" s="29">
        <v>74</v>
      </c>
      <c r="C17" s="29">
        <v>0</v>
      </c>
      <c r="D17" s="29">
        <v>0</v>
      </c>
      <c r="E17" s="10">
        <f>IF(ISBLANK(Sludge!A17),"",SUM(B17:C17))</f>
        <v>74</v>
      </c>
      <c r="F17" s="29"/>
      <c r="G17" s="29"/>
      <c r="H17" s="29"/>
      <c r="I17" s="29"/>
      <c r="J17" s="10"/>
      <c r="K17" s="10"/>
    </row>
    <row r="18" spans="1:11" ht="12.75">
      <c r="A18" s="22" t="str">
        <f>IF(Sludge!A18&lt;&gt;"",Sludge!A18,"")</f>
        <v>ADAMS</v>
      </c>
      <c r="B18" s="29">
        <v>45</v>
      </c>
      <c r="C18" s="29">
        <v>30</v>
      </c>
      <c r="D18" s="29">
        <v>0</v>
      </c>
      <c r="E18" s="10">
        <f>IF(ISBLANK(Sludge!A18),"",SUM(B18:C18))</f>
        <v>75</v>
      </c>
      <c r="F18" s="29"/>
      <c r="G18" s="29"/>
      <c r="H18" s="29"/>
      <c r="I18" s="29"/>
      <c r="J18" s="10"/>
      <c r="K18" s="10"/>
    </row>
    <row r="19" spans="1:11" ht="12.75">
      <c r="A19" s="22" t="str">
        <f>IF(Sludge!A19&lt;&gt;"",Sludge!A19,"")</f>
        <v>RADONICH</v>
      </c>
      <c r="B19" s="29">
        <v>45</v>
      </c>
      <c r="C19" s="29">
        <v>20</v>
      </c>
      <c r="D19" s="29">
        <v>0</v>
      </c>
      <c r="E19" s="10">
        <f>IF(ISBLANK(Sludge!A19),"",SUM(B19:C19))</f>
        <v>65</v>
      </c>
      <c r="F19" s="29"/>
      <c r="G19" s="29"/>
      <c r="H19" s="29"/>
      <c r="I19" s="29"/>
      <c r="J19" s="10"/>
      <c r="K19" s="10"/>
    </row>
    <row r="20" spans="1:11" ht="12.75">
      <c r="A20" s="22" t="str">
        <f>IF(Sludge!A20&lt;&gt;"",Sludge!A20,"")</f>
        <v>HSU</v>
      </c>
      <c r="B20" s="29">
        <v>0</v>
      </c>
      <c r="C20" s="29">
        <v>0</v>
      </c>
      <c r="D20" s="29">
        <v>0</v>
      </c>
      <c r="E20" s="10">
        <f>IF(ISBLANK(Sludge!A20),"",SUM(B20:C20))</f>
        <v>0</v>
      </c>
      <c r="F20" s="29"/>
      <c r="G20" s="29"/>
      <c r="H20" s="29"/>
      <c r="I20" s="29"/>
      <c r="J20" s="10"/>
      <c r="K20" s="10"/>
    </row>
    <row r="21" spans="1:11" ht="12.75">
      <c r="A21" s="22" t="str">
        <f>IF(Sludge!A21&lt;&gt;"",Sludge!A21,"")</f>
        <v>CAPRONI</v>
      </c>
      <c r="B21" s="29">
        <v>45</v>
      </c>
      <c r="C21" s="29">
        <v>15</v>
      </c>
      <c r="D21" s="29">
        <v>0</v>
      </c>
      <c r="E21" s="10">
        <f>IF(ISBLANK(Sludge!A21),"",SUM(B21:C21))</f>
        <v>60</v>
      </c>
      <c r="F21" s="29"/>
      <c r="G21" s="29"/>
      <c r="H21" s="29"/>
      <c r="I21" s="29"/>
      <c r="J21" s="10"/>
      <c r="K21" s="10"/>
    </row>
    <row r="22" spans="1:11" ht="12.75">
      <c r="A22" s="22" t="str">
        <f>IF(Sludge!A22&lt;&gt;"",Sludge!A22,"")</f>
        <v>WALKER</v>
      </c>
      <c r="B22" s="29">
        <v>15</v>
      </c>
      <c r="C22" s="29">
        <v>50</v>
      </c>
      <c r="D22" s="29">
        <v>0</v>
      </c>
      <c r="E22" s="10">
        <f>IF(ISBLANK(Sludge!A22),"",SUM(B22:C22))</f>
        <v>65</v>
      </c>
      <c r="F22" s="29"/>
      <c r="G22" s="29"/>
      <c r="H22" s="29"/>
      <c r="I22" s="29"/>
      <c r="J22" s="10"/>
      <c r="K22" s="10"/>
    </row>
    <row r="23" spans="1:11" ht="12.75">
      <c r="A23" s="22" t="str">
        <f>IF(Sludge!A23&lt;&gt;"",Sludge!A23,"")</f>
        <v>MACH</v>
      </c>
      <c r="B23" s="29">
        <v>5</v>
      </c>
      <c r="C23" s="29">
        <v>50</v>
      </c>
      <c r="D23" s="29">
        <v>0</v>
      </c>
      <c r="E23" s="10">
        <f>IF(ISBLANK(Sludge!A23),"",SUM(B23:C23))</f>
        <v>55</v>
      </c>
      <c r="F23" s="29"/>
      <c r="G23" s="29"/>
      <c r="H23" s="29"/>
      <c r="I23" s="29"/>
      <c r="J23" s="10"/>
      <c r="K23" s="10"/>
    </row>
    <row r="24" spans="1:11" ht="12.75">
      <c r="A24" s="22">
        <f>IF(Sludge!A24&lt;&gt;"",Sludge!A24,"")</f>
      </c>
      <c r="B24" s="29"/>
      <c r="C24" s="29"/>
      <c r="D24" s="29"/>
      <c r="E24" s="10">
        <f>IF(ISBLANK(Sludge!A24),"",SUM(B24:C24))</f>
      </c>
      <c r="F24" s="29"/>
      <c r="G24" s="29"/>
      <c r="H24" s="29"/>
      <c r="I24" s="29"/>
      <c r="J24" s="10"/>
      <c r="K24" s="10"/>
    </row>
    <row r="25" spans="1:11" ht="12.75">
      <c r="A25" s="22">
        <f>IF(Sludge!A25&lt;&gt;"",Sludge!A25,"")</f>
      </c>
      <c r="B25" s="29"/>
      <c r="C25" s="29"/>
      <c r="D25" s="29"/>
      <c r="E25" s="10">
        <f>IF(ISBLANK(Sludge!A25),"",SUM(B25:C25))</f>
      </c>
      <c r="F25" s="29"/>
      <c r="G25" s="29"/>
      <c r="H25" s="29"/>
      <c r="I25" s="29"/>
      <c r="J25" s="10"/>
      <c r="K25" s="10"/>
    </row>
    <row r="26" spans="1:11" ht="12.75">
      <c r="A26" s="22">
        <f>IF(Sludge!A26&lt;&gt;"",Sludge!A26,"")</f>
      </c>
      <c r="B26" s="29"/>
      <c r="C26" s="29"/>
      <c r="D26" s="29"/>
      <c r="E26" s="10">
        <f>IF(ISBLANK(Sludge!A26),"",SUM(B26:C26))</f>
      </c>
      <c r="F26" s="29"/>
      <c r="G26" s="29"/>
      <c r="H26" s="29"/>
      <c r="I26" s="29"/>
      <c r="J26" s="10"/>
      <c r="K26" s="10"/>
    </row>
    <row r="27" spans="1:11" ht="12.75">
      <c r="A27" s="22">
        <f>IF(Sludge!A27&lt;&gt;"",Sludge!A27,"")</f>
      </c>
      <c r="B27" s="29"/>
      <c r="C27" s="29"/>
      <c r="D27" s="29"/>
      <c r="E27" s="10">
        <f>IF(ISBLANK(Sludge!A27),"",SUM(B27:C27))</f>
      </c>
      <c r="F27" s="29"/>
      <c r="G27" s="29"/>
      <c r="H27" s="29"/>
      <c r="I27" s="29"/>
      <c r="J27" s="10"/>
      <c r="K27" s="10"/>
    </row>
    <row r="28" spans="1:11" ht="12.75">
      <c r="A28" s="7" t="s">
        <v>0</v>
      </c>
      <c r="B28" s="8">
        <f aca="true" t="shared" si="0" ref="B28:K28">IF(COUNTBLANK(B8:B27)=20,"",MAX(B8:B27))</f>
        <v>74</v>
      </c>
      <c r="C28" s="8">
        <f t="shared" si="0"/>
        <v>65</v>
      </c>
      <c r="D28" s="8">
        <f t="shared" si="0"/>
        <v>0</v>
      </c>
      <c r="E28" s="8">
        <f t="shared" si="0"/>
        <v>95</v>
      </c>
      <c r="F28" s="8">
        <f t="shared" si="0"/>
      </c>
      <c r="G28" s="8">
        <f t="shared" si="0"/>
      </c>
      <c r="H28" s="8">
        <f t="shared" si="0"/>
      </c>
      <c r="I28" s="8">
        <f t="shared" si="0"/>
      </c>
      <c r="J28" s="8">
        <f t="shared" si="0"/>
      </c>
      <c r="K28" s="8">
        <f t="shared" si="0"/>
      </c>
    </row>
    <row r="29" spans="1:11" ht="12.75">
      <c r="A29" s="7" t="s">
        <v>1</v>
      </c>
      <c r="B29" s="8">
        <f aca="true" t="shared" si="1" ref="B29:K29">IF(COUNTBLANK(B8:B27)=20,"",MIN(B8:B27))</f>
        <v>0</v>
      </c>
      <c r="C29" s="8">
        <f t="shared" si="1"/>
        <v>0</v>
      </c>
      <c r="D29" s="8">
        <f t="shared" si="1"/>
        <v>0</v>
      </c>
      <c r="E29" s="8">
        <f t="shared" si="1"/>
        <v>0</v>
      </c>
      <c r="F29" s="8">
        <f t="shared" si="1"/>
      </c>
      <c r="G29" s="8">
        <f t="shared" si="1"/>
      </c>
      <c r="H29" s="8">
        <f t="shared" si="1"/>
      </c>
      <c r="I29" s="8">
        <f t="shared" si="1"/>
      </c>
      <c r="J29" s="8">
        <f t="shared" si="1"/>
      </c>
      <c r="K29" s="8">
        <f t="shared" si="1"/>
      </c>
    </row>
    <row r="30" spans="1:11" ht="12.75">
      <c r="A30" s="7" t="s">
        <v>2</v>
      </c>
      <c r="B30" s="8">
        <f aca="true" t="shared" si="2" ref="B30:K30">IF(ISERR(AVERAGE(B8:B27)),"",AVERAGE(B8:B27))</f>
        <v>19.3125</v>
      </c>
      <c r="C30" s="8">
        <f t="shared" si="2"/>
        <v>35.25</v>
      </c>
      <c r="D30" s="8">
        <f t="shared" si="2"/>
        <v>0</v>
      </c>
      <c r="E30" s="8">
        <f t="shared" si="2"/>
        <v>54.5625</v>
      </c>
      <c r="F30" s="8">
        <f t="shared" si="2"/>
      </c>
      <c r="G30" s="8">
        <f t="shared" si="2"/>
      </c>
      <c r="H30" s="8">
        <f t="shared" si="2"/>
      </c>
      <c r="I30" s="8">
        <f t="shared" si="2"/>
      </c>
      <c r="J30" s="8">
        <f t="shared" si="2"/>
      </c>
      <c r="K30" s="8">
        <f t="shared" si="2"/>
      </c>
    </row>
    <row r="31" spans="1:11" ht="12.75">
      <c r="A31" s="7" t="s">
        <v>3</v>
      </c>
      <c r="B31" s="8">
        <f aca="true" t="shared" si="3" ref="B31:K31">IF(ISERR(STDEV(B8:B27)),"",STDEV(B8:B27))</f>
        <v>26.01465932892453</v>
      </c>
      <c r="C31" s="8">
        <f t="shared" si="3"/>
        <v>26.187783411354232</v>
      </c>
      <c r="D31" s="8">
        <f t="shared" si="3"/>
        <v>0</v>
      </c>
      <c r="E31" s="8">
        <f t="shared" si="3"/>
        <v>28.244099678811974</v>
      </c>
      <c r="F31" s="8">
        <f t="shared" si="3"/>
      </c>
      <c r="G31" s="8">
        <f t="shared" si="3"/>
      </c>
      <c r="H31" s="8">
        <f t="shared" si="3"/>
      </c>
      <c r="I31" s="8">
        <f t="shared" si="3"/>
      </c>
      <c r="J31" s="8">
        <f t="shared" si="3"/>
      </c>
      <c r="K31" s="8">
        <f t="shared" si="3"/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G3 - Clogging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39">
      <c r="A37" s="25"/>
      <c r="B37" s="26" t="str">
        <f aca="true" t="shared" si="4" ref="B37:K37">B7</f>
        <v>Oil Screen %Sludge</v>
      </c>
      <c r="C37" s="26" t="str">
        <f t="shared" si="4"/>
        <v>Oil Screen %Debris</v>
      </c>
      <c r="D37" s="26" t="str">
        <f t="shared" si="4"/>
        <v>Oil Ring %</v>
      </c>
      <c r="E37" s="36" t="str">
        <f t="shared" si="4"/>
        <v>Total Screen Clogging</v>
      </c>
      <c r="F37" s="26" t="str">
        <f t="shared" si="4"/>
        <v> </v>
      </c>
      <c r="G37" s="26" t="str">
        <f t="shared" si="4"/>
        <v> </v>
      </c>
      <c r="H37" s="26" t="str">
        <f t="shared" si="4"/>
        <v> </v>
      </c>
      <c r="I37" s="26" t="str">
        <f t="shared" si="4"/>
        <v> </v>
      </c>
      <c r="J37" s="27" t="str">
        <f t="shared" si="4"/>
        <v> </v>
      </c>
      <c r="K37" s="27" t="str">
        <f t="shared" si="4"/>
        <v> </v>
      </c>
      <c r="L37" s="27" t="s">
        <v>2</v>
      </c>
      <c r="M37" s="27" t="s">
        <v>4</v>
      </c>
    </row>
    <row r="38" spans="1:17" ht="12.75">
      <c r="A38" s="22" t="str">
        <f aca="true" t="shared" si="5" ref="A38:A57">IF(A8&lt;&gt;"",A8,"")</f>
        <v>CUNNIFF</v>
      </c>
      <c r="B38" s="10">
        <f aca="true" t="shared" si="6" ref="B38:K57">IF(ISNUMBER(B8),IF(B$31=0,0,(B8-B$30)/B$31),"")</f>
        <v>-0.7423698982875897</v>
      </c>
      <c r="C38" s="10">
        <f t="shared" si="6"/>
        <v>1.0214686588709914</v>
      </c>
      <c r="D38" s="10">
        <f t="shared" si="6"/>
        <v>0</v>
      </c>
      <c r="E38" s="10">
        <f t="shared" si="6"/>
        <v>0.26332933549230564</v>
      </c>
      <c r="F38" s="10">
        <f t="shared" si="6"/>
      </c>
      <c r="G38" s="10">
        <f t="shared" si="6"/>
      </c>
      <c r="H38" s="10">
        <f t="shared" si="6"/>
      </c>
      <c r="I38" s="10">
        <f t="shared" si="6"/>
      </c>
      <c r="J38" s="10">
        <f t="shared" si="6"/>
      </c>
      <c r="K38" s="10">
        <f t="shared" si="6"/>
      </c>
      <c r="L38" s="10">
        <f aca="true" t="shared" si="7" ref="L38:L57">IF(ISERR(AVERAGE(B38:K38)),"",AVERAGE(B38:K38))</f>
        <v>0.13560702401892683</v>
      </c>
      <c r="M38" s="10">
        <f aca="true" t="shared" si="8" ref="M38:M57">IF(ISERR(STDEV(B38:K38)),"",STDEV(B38:K38))</f>
        <v>0.7280788798880169</v>
      </c>
      <c r="N38" s="23"/>
      <c r="O38" s="23"/>
      <c r="P38" s="23"/>
      <c r="Q38" s="23"/>
    </row>
    <row r="39" spans="1:13" ht="12.75">
      <c r="A39" s="22" t="str">
        <f t="shared" si="5"/>
        <v>TSCHIRHART</v>
      </c>
      <c r="B39" s="10">
        <f t="shared" si="6"/>
        <v>-0.7423698982875897</v>
      </c>
      <c r="C39" s="10">
        <f t="shared" si="6"/>
        <v>-1.346047485054297</v>
      </c>
      <c r="D39" s="10">
        <f t="shared" si="6"/>
        <v>0</v>
      </c>
      <c r="E39" s="10">
        <f t="shared" si="6"/>
        <v>-1.9318194107964943</v>
      </c>
      <c r="F39" s="10">
        <f t="shared" si="6"/>
      </c>
      <c r="G39" s="10">
        <f t="shared" si="6"/>
      </c>
      <c r="H39" s="10">
        <f t="shared" si="6"/>
      </c>
      <c r="I39" s="10">
        <f t="shared" si="6"/>
      </c>
      <c r="J39" s="10">
        <f t="shared" si="6"/>
      </c>
      <c r="K39" s="10">
        <f t="shared" si="6"/>
      </c>
      <c r="L39" s="10">
        <f t="shared" si="7"/>
        <v>-1.0050591985345954</v>
      </c>
      <c r="M39" s="10">
        <f t="shared" si="8"/>
        <v>0.8275077368417019</v>
      </c>
    </row>
    <row r="40" spans="1:13" ht="12.75">
      <c r="A40" s="22" t="str">
        <f t="shared" si="5"/>
        <v>KOBRINETZ</v>
      </c>
      <c r="B40" s="10">
        <f t="shared" si="6"/>
        <v>-0.7423698982875897</v>
      </c>
      <c r="C40" s="10">
        <f t="shared" si="6"/>
        <v>0.9450971703572723</v>
      </c>
      <c r="D40" s="10">
        <f t="shared" si="6"/>
        <v>0</v>
      </c>
      <c r="E40" s="10">
        <f t="shared" si="6"/>
        <v>0.19251808561202177</v>
      </c>
      <c r="F40" s="10">
        <f t="shared" si="6"/>
      </c>
      <c r="G40" s="10">
        <f t="shared" si="6"/>
      </c>
      <c r="H40" s="10">
        <f t="shared" si="6"/>
      </c>
      <c r="I40" s="10">
        <f t="shared" si="6"/>
      </c>
      <c r="J40" s="10">
        <f t="shared" si="6"/>
      </c>
      <c r="K40" s="10">
        <f t="shared" si="6"/>
      </c>
      <c r="L40" s="10">
        <f t="shared" si="7"/>
        <v>0.09881133942042608</v>
      </c>
      <c r="M40" s="10">
        <f t="shared" si="8"/>
        <v>0.6933806596178688</v>
      </c>
    </row>
    <row r="41" spans="1:13" ht="12.75">
      <c r="A41" s="22" t="str">
        <f t="shared" si="5"/>
        <v>GARCIA, P</v>
      </c>
      <c r="B41" s="10">
        <f t="shared" si="6"/>
        <v>-0.6654901677205901</v>
      </c>
      <c r="C41" s="10">
        <f t="shared" si="6"/>
        <v>-1.346047485054297</v>
      </c>
      <c r="D41" s="10">
        <f t="shared" si="6"/>
        <v>0</v>
      </c>
      <c r="E41" s="10">
        <f t="shared" si="6"/>
        <v>-1.8610081609162104</v>
      </c>
      <c r="F41" s="10">
        <f t="shared" si="6"/>
      </c>
      <c r="G41" s="10">
        <f t="shared" si="6"/>
      </c>
      <c r="H41" s="10">
        <f t="shared" si="6"/>
      </c>
      <c r="I41" s="10">
        <f t="shared" si="6"/>
      </c>
      <c r="J41" s="10">
        <f t="shared" si="6"/>
      </c>
      <c r="K41" s="10">
        <f t="shared" si="6"/>
      </c>
      <c r="L41" s="10">
        <f t="shared" si="7"/>
        <v>-0.9681364534227743</v>
      </c>
      <c r="M41" s="10">
        <f t="shared" si="8"/>
        <v>0.8101274797969353</v>
      </c>
    </row>
    <row r="42" spans="1:13" ht="12.75">
      <c r="A42" s="22" t="str">
        <f t="shared" si="5"/>
        <v>CASTILLO</v>
      </c>
      <c r="B42" s="10">
        <f t="shared" si="6"/>
        <v>-0.4348509760195914</v>
      </c>
      <c r="C42" s="10">
        <f t="shared" si="6"/>
        <v>0.8305399375866939</v>
      </c>
      <c r="D42" s="10">
        <f t="shared" si="6"/>
        <v>0</v>
      </c>
      <c r="E42" s="10">
        <f t="shared" si="6"/>
        <v>0.36954621031273144</v>
      </c>
      <c r="F42" s="10">
        <f t="shared" si="6"/>
      </c>
      <c r="G42" s="10">
        <f t="shared" si="6"/>
      </c>
      <c r="H42" s="10">
        <f t="shared" si="6"/>
      </c>
      <c r="I42" s="10">
        <f t="shared" si="6"/>
      </c>
      <c r="J42" s="10">
        <f t="shared" si="6"/>
      </c>
      <c r="K42" s="10">
        <f t="shared" si="6"/>
      </c>
      <c r="L42" s="10">
        <f t="shared" si="7"/>
        <v>0.19130879296995848</v>
      </c>
      <c r="M42" s="10">
        <f t="shared" si="8"/>
        <v>0.5382255239078728</v>
      </c>
    </row>
    <row r="43" spans="1:13" ht="12.75">
      <c r="A43" s="22" t="str">
        <f t="shared" si="5"/>
        <v>GARCIA, O</v>
      </c>
      <c r="B43" s="10">
        <f t="shared" si="6"/>
        <v>-0.7423698982875897</v>
      </c>
      <c r="C43" s="10">
        <f t="shared" si="6"/>
        <v>1.1360258916415698</v>
      </c>
      <c r="D43" s="10">
        <f t="shared" si="6"/>
        <v>0</v>
      </c>
      <c r="E43" s="10">
        <f t="shared" si="6"/>
        <v>0.36954621031273144</v>
      </c>
      <c r="F43" s="10">
        <f t="shared" si="6"/>
      </c>
      <c r="G43" s="10">
        <f t="shared" si="6"/>
      </c>
      <c r="H43" s="10">
        <f t="shared" si="6"/>
      </c>
      <c r="I43" s="10">
        <f t="shared" si="6"/>
      </c>
      <c r="J43" s="10">
        <f t="shared" si="6"/>
      </c>
      <c r="K43" s="10">
        <f t="shared" si="6"/>
      </c>
      <c r="L43" s="10">
        <f t="shared" si="7"/>
        <v>0.19080055091667786</v>
      </c>
      <c r="M43" s="10">
        <f t="shared" si="8"/>
        <v>0.7815823464825743</v>
      </c>
    </row>
    <row r="44" spans="1:13" ht="12.75">
      <c r="A44" s="22" t="str">
        <f t="shared" si="5"/>
        <v>LOPEZ</v>
      </c>
      <c r="B44" s="10">
        <f t="shared" si="6"/>
        <v>-0.5501705718700908</v>
      </c>
      <c r="C44" s="10">
        <f t="shared" si="6"/>
        <v>1.1360258916415698</v>
      </c>
      <c r="D44" s="10">
        <f t="shared" si="6"/>
        <v>0</v>
      </c>
      <c r="E44" s="10">
        <f t="shared" si="6"/>
        <v>0.5465743350134411</v>
      </c>
      <c r="F44" s="10">
        <f t="shared" si="6"/>
      </c>
      <c r="G44" s="10">
        <f t="shared" si="6"/>
      </c>
      <c r="H44" s="10">
        <f t="shared" si="6"/>
      </c>
      <c r="I44" s="10">
        <f t="shared" si="6"/>
      </c>
      <c r="J44" s="10">
        <f t="shared" si="6"/>
      </c>
      <c r="K44" s="10">
        <f t="shared" si="6"/>
      </c>
      <c r="L44" s="10">
        <f t="shared" si="7"/>
        <v>0.28310741369623005</v>
      </c>
      <c r="M44" s="10">
        <f t="shared" si="8"/>
        <v>0.723737235366584</v>
      </c>
    </row>
    <row r="45" spans="1:13" ht="12.75">
      <c r="A45" s="22" t="str">
        <f t="shared" si="5"/>
        <v>VIERA</v>
      </c>
      <c r="B45" s="10">
        <f t="shared" si="6"/>
        <v>1.7562213451398967</v>
      </c>
      <c r="C45" s="10">
        <f t="shared" si="6"/>
        <v>-0.20047515734851232</v>
      </c>
      <c r="D45" s="10">
        <f t="shared" si="6"/>
        <v>0</v>
      </c>
      <c r="E45" s="10">
        <f t="shared" si="6"/>
        <v>1.4317149585169895</v>
      </c>
      <c r="F45" s="10">
        <f t="shared" si="6"/>
      </c>
      <c r="G45" s="10">
        <f t="shared" si="6"/>
      </c>
      <c r="H45" s="10">
        <f t="shared" si="6"/>
      </c>
      <c r="I45" s="10">
        <f t="shared" si="6"/>
      </c>
      <c r="J45" s="10">
        <f t="shared" si="6"/>
      </c>
      <c r="K45" s="10">
        <f t="shared" si="6"/>
      </c>
      <c r="L45" s="10">
        <f t="shared" si="7"/>
        <v>0.7468652865770935</v>
      </c>
      <c r="M45" s="10">
        <f t="shared" si="8"/>
        <v>0.9904679700533259</v>
      </c>
    </row>
    <row r="46" spans="1:13" ht="12.75">
      <c r="A46" s="22" t="str">
        <f t="shared" si="5"/>
        <v>RODRIGUEZ</v>
      </c>
      <c r="B46" s="10">
        <f t="shared" si="6"/>
        <v>-0.7423698982875897</v>
      </c>
      <c r="C46" s="10">
        <f t="shared" si="6"/>
        <v>0.9450971703572723</v>
      </c>
      <c r="D46" s="10">
        <f t="shared" si="6"/>
        <v>0</v>
      </c>
      <c r="E46" s="10">
        <f t="shared" si="6"/>
        <v>0.19251808561202177</v>
      </c>
      <c r="F46" s="10">
        <f t="shared" si="6"/>
      </c>
      <c r="G46" s="10">
        <f t="shared" si="6"/>
      </c>
      <c r="H46" s="10">
        <f t="shared" si="6"/>
      </c>
      <c r="I46" s="10">
        <f t="shared" si="6"/>
      </c>
      <c r="J46" s="10">
        <f t="shared" si="6"/>
      </c>
      <c r="K46" s="10">
        <f t="shared" si="6"/>
      </c>
      <c r="L46" s="10">
        <f t="shared" si="7"/>
        <v>0.09881133942042608</v>
      </c>
      <c r="M46" s="10">
        <f t="shared" si="8"/>
        <v>0.6933806596178688</v>
      </c>
    </row>
    <row r="47" spans="1:13" ht="12.75">
      <c r="A47" s="22" t="str">
        <f t="shared" si="5"/>
        <v>RAMIREZ</v>
      </c>
      <c r="B47" s="10">
        <f t="shared" si="6"/>
        <v>2.102180132691395</v>
      </c>
      <c r="C47" s="10">
        <f t="shared" si="6"/>
        <v>-1.346047485054297</v>
      </c>
      <c r="D47" s="10">
        <f t="shared" si="6"/>
        <v>0</v>
      </c>
      <c r="E47" s="10">
        <f t="shared" si="6"/>
        <v>0.6881968347740088</v>
      </c>
      <c r="F47" s="10">
        <f t="shared" si="6"/>
      </c>
      <c r="G47" s="10">
        <f t="shared" si="6"/>
      </c>
      <c r="H47" s="10">
        <f t="shared" si="6"/>
      </c>
      <c r="I47" s="10">
        <f t="shared" si="6"/>
      </c>
      <c r="J47" s="10">
        <f t="shared" si="6"/>
      </c>
      <c r="K47" s="10">
        <f t="shared" si="6"/>
      </c>
      <c r="L47" s="10">
        <f t="shared" si="7"/>
        <v>0.3610823706027767</v>
      </c>
      <c r="M47" s="10">
        <f t="shared" si="8"/>
        <v>1.4356297238791402</v>
      </c>
    </row>
    <row r="48" spans="1:13" ht="12.75">
      <c r="A48" s="22" t="str">
        <f t="shared" si="5"/>
        <v>ADAMS</v>
      </c>
      <c r="B48" s="10">
        <f t="shared" si="6"/>
        <v>0.9874240394699009</v>
      </c>
      <c r="C48" s="10">
        <f t="shared" si="6"/>
        <v>-0.20047515734851232</v>
      </c>
      <c r="D48" s="10">
        <f t="shared" si="6"/>
        <v>0</v>
      </c>
      <c r="E48" s="10">
        <f t="shared" si="6"/>
        <v>0.7236024597141507</v>
      </c>
      <c r="F48" s="10">
        <f t="shared" si="6"/>
      </c>
      <c r="G48" s="10">
        <f t="shared" si="6"/>
      </c>
      <c r="H48" s="10">
        <f t="shared" si="6"/>
      </c>
      <c r="I48" s="10">
        <f t="shared" si="6"/>
      </c>
      <c r="J48" s="10">
        <f t="shared" si="6"/>
      </c>
      <c r="K48" s="10">
        <f t="shared" si="6"/>
      </c>
      <c r="L48" s="10">
        <f t="shared" si="7"/>
        <v>0.37763783545888485</v>
      </c>
      <c r="M48" s="10">
        <f t="shared" si="8"/>
        <v>0.5681419139208822</v>
      </c>
    </row>
    <row r="49" spans="1:13" ht="12.75">
      <c r="A49" s="22" t="str">
        <f t="shared" si="5"/>
        <v>RADONICH</v>
      </c>
      <c r="B49" s="10">
        <f t="shared" si="6"/>
        <v>0.9874240394699009</v>
      </c>
      <c r="C49" s="10">
        <f t="shared" si="6"/>
        <v>-0.5823325999171072</v>
      </c>
      <c r="D49" s="10">
        <f t="shared" si="6"/>
        <v>0</v>
      </c>
      <c r="E49" s="10">
        <f t="shared" si="6"/>
        <v>0.36954621031273144</v>
      </c>
      <c r="F49" s="10">
        <f t="shared" si="6"/>
      </c>
      <c r="G49" s="10">
        <f t="shared" si="6"/>
      </c>
      <c r="H49" s="10">
        <f t="shared" si="6"/>
      </c>
      <c r="I49" s="10">
        <f t="shared" si="6"/>
      </c>
      <c r="J49" s="10">
        <f t="shared" si="6"/>
      </c>
      <c r="K49" s="10">
        <f t="shared" si="6"/>
      </c>
      <c r="L49" s="10">
        <f t="shared" si="7"/>
        <v>0.1936594124663813</v>
      </c>
      <c r="M49" s="10">
        <f t="shared" si="8"/>
        <v>0.6584491931952633</v>
      </c>
    </row>
    <row r="50" spans="1:13" ht="12.75">
      <c r="A50" s="22" t="str">
        <f t="shared" si="5"/>
        <v>HSU</v>
      </c>
      <c r="B50" s="10">
        <f t="shared" si="6"/>
        <v>-0.7423698982875897</v>
      </c>
      <c r="C50" s="10">
        <f t="shared" si="6"/>
        <v>-1.346047485054297</v>
      </c>
      <c r="D50" s="10">
        <f t="shared" si="6"/>
        <v>0</v>
      </c>
      <c r="E50" s="10">
        <f t="shared" si="6"/>
        <v>-1.9318194107964943</v>
      </c>
      <c r="F50" s="10">
        <f t="shared" si="6"/>
      </c>
      <c r="G50" s="10">
        <f t="shared" si="6"/>
      </c>
      <c r="H50" s="10">
        <f t="shared" si="6"/>
      </c>
      <c r="I50" s="10">
        <f t="shared" si="6"/>
      </c>
      <c r="J50" s="10">
        <f t="shared" si="6"/>
      </c>
      <c r="K50" s="10">
        <f t="shared" si="6"/>
      </c>
      <c r="L50" s="10">
        <f t="shared" si="7"/>
        <v>-1.0050591985345954</v>
      </c>
      <c r="M50" s="10">
        <f t="shared" si="8"/>
        <v>0.8275077368417019</v>
      </c>
    </row>
    <row r="51" spans="1:13" ht="12.75">
      <c r="A51" s="22" t="str">
        <f t="shared" si="5"/>
        <v>CAPRONI</v>
      </c>
      <c r="B51" s="10">
        <f t="shared" si="6"/>
        <v>0.9874240394699009</v>
      </c>
      <c r="C51" s="10">
        <f t="shared" si="6"/>
        <v>-0.7732613212014046</v>
      </c>
      <c r="D51" s="10">
        <f t="shared" si="6"/>
        <v>0</v>
      </c>
      <c r="E51" s="10">
        <f t="shared" si="6"/>
        <v>0.19251808561202177</v>
      </c>
      <c r="F51" s="10">
        <f t="shared" si="6"/>
      </c>
      <c r="G51" s="10">
        <f t="shared" si="6"/>
      </c>
      <c r="H51" s="10">
        <f t="shared" si="6"/>
      </c>
      <c r="I51" s="10">
        <f t="shared" si="6"/>
      </c>
      <c r="J51" s="10">
        <f t="shared" si="6"/>
      </c>
      <c r="K51" s="10">
        <f t="shared" si="6"/>
      </c>
      <c r="L51" s="10">
        <f t="shared" si="7"/>
        <v>0.10167020097012952</v>
      </c>
      <c r="M51" s="10">
        <f t="shared" si="8"/>
        <v>0.7231079215939323</v>
      </c>
    </row>
    <row r="52" spans="1:13" ht="12.75">
      <c r="A52" s="22" t="str">
        <f t="shared" si="5"/>
        <v>WALKER</v>
      </c>
      <c r="B52" s="10">
        <f t="shared" si="6"/>
        <v>-0.16577191903509284</v>
      </c>
      <c r="C52" s="10">
        <f t="shared" si="6"/>
        <v>0.5632397277886775</v>
      </c>
      <c r="D52" s="10">
        <f t="shared" si="6"/>
        <v>0</v>
      </c>
      <c r="E52" s="10">
        <f t="shared" si="6"/>
        <v>0.36954621031273144</v>
      </c>
      <c r="F52" s="10">
        <f t="shared" si="6"/>
      </c>
      <c r="G52" s="10">
        <f t="shared" si="6"/>
      </c>
      <c r="H52" s="10">
        <f t="shared" si="6"/>
      </c>
      <c r="I52" s="10">
        <f t="shared" si="6"/>
      </c>
      <c r="J52" s="10">
        <f t="shared" si="6"/>
      </c>
      <c r="K52" s="10">
        <f t="shared" si="6"/>
      </c>
      <c r="L52" s="10">
        <f t="shared" si="7"/>
        <v>0.19175350476657904</v>
      </c>
      <c r="M52" s="10">
        <f t="shared" si="8"/>
        <v>0.33376942904520013</v>
      </c>
    </row>
    <row r="53" spans="1:13" ht="12.75">
      <c r="A53" s="22" t="str">
        <f t="shared" si="5"/>
        <v>MACH</v>
      </c>
      <c r="B53" s="10">
        <f t="shared" si="6"/>
        <v>-0.5501705718700908</v>
      </c>
      <c r="C53" s="10">
        <f t="shared" si="6"/>
        <v>0.5632397277886775</v>
      </c>
      <c r="D53" s="10">
        <f t="shared" si="6"/>
        <v>0</v>
      </c>
      <c r="E53" s="10">
        <f t="shared" si="6"/>
        <v>0.015489960911312096</v>
      </c>
      <c r="F53" s="10">
        <f t="shared" si="6"/>
      </c>
      <c r="G53" s="10">
        <f t="shared" si="6"/>
      </c>
      <c r="H53" s="10">
        <f t="shared" si="6"/>
      </c>
      <c r="I53" s="10">
        <f t="shared" si="6"/>
      </c>
      <c r="J53" s="10">
        <f t="shared" si="6"/>
      </c>
      <c r="K53" s="10">
        <f t="shared" si="6"/>
      </c>
      <c r="L53" s="10">
        <f t="shared" si="7"/>
        <v>0.0071397792074747</v>
      </c>
      <c r="M53" s="10">
        <f t="shared" si="8"/>
        <v>0.454592374995385</v>
      </c>
    </row>
    <row r="54" spans="1:13" ht="12.75">
      <c r="A54" s="22">
        <f t="shared" si="5"/>
      </c>
      <c r="B54" s="10">
        <f t="shared" si="6"/>
      </c>
      <c r="C54" s="10">
        <f t="shared" si="6"/>
      </c>
      <c r="D54" s="10">
        <f t="shared" si="6"/>
      </c>
      <c r="E54" s="10">
        <f t="shared" si="6"/>
      </c>
      <c r="F54" s="10">
        <f t="shared" si="6"/>
      </c>
      <c r="G54" s="10">
        <f t="shared" si="6"/>
      </c>
      <c r="H54" s="10">
        <f t="shared" si="6"/>
      </c>
      <c r="I54" s="10">
        <f t="shared" si="6"/>
      </c>
      <c r="J54" s="10">
        <f t="shared" si="6"/>
      </c>
      <c r="K54" s="10">
        <f t="shared" si="6"/>
      </c>
      <c r="L54" s="10">
        <f t="shared" si="7"/>
      </c>
      <c r="M54" s="10">
        <f t="shared" si="8"/>
      </c>
    </row>
    <row r="55" spans="1:13" ht="12.75">
      <c r="A55" s="22">
        <f t="shared" si="5"/>
      </c>
      <c r="B55" s="10">
        <f t="shared" si="6"/>
      </c>
      <c r="C55" s="10">
        <f t="shared" si="6"/>
      </c>
      <c r="D55" s="10">
        <f t="shared" si="6"/>
      </c>
      <c r="E55" s="10">
        <f t="shared" si="6"/>
      </c>
      <c r="F55" s="10">
        <f t="shared" si="6"/>
      </c>
      <c r="G55" s="10">
        <f t="shared" si="6"/>
      </c>
      <c r="H55" s="10">
        <f t="shared" si="6"/>
      </c>
      <c r="I55" s="10">
        <f t="shared" si="6"/>
      </c>
      <c r="J55" s="10">
        <f t="shared" si="6"/>
      </c>
      <c r="K55" s="10">
        <f t="shared" si="6"/>
      </c>
      <c r="L55" s="10">
        <f t="shared" si="7"/>
      </c>
      <c r="M55" s="10">
        <f t="shared" si="8"/>
      </c>
    </row>
    <row r="56" spans="1:13" ht="12.75">
      <c r="A56" s="22">
        <f t="shared" si="5"/>
      </c>
      <c r="B56" s="10">
        <f t="shared" si="6"/>
      </c>
      <c r="C56" s="10">
        <f t="shared" si="6"/>
      </c>
      <c r="D56" s="10">
        <f t="shared" si="6"/>
      </c>
      <c r="E56" s="10">
        <f t="shared" si="6"/>
      </c>
      <c r="F56" s="10">
        <f t="shared" si="6"/>
      </c>
      <c r="G56" s="10">
        <f t="shared" si="6"/>
      </c>
      <c r="H56" s="10">
        <f t="shared" si="6"/>
      </c>
      <c r="I56" s="10">
        <f t="shared" si="6"/>
      </c>
      <c r="J56" s="10">
        <f t="shared" si="6"/>
      </c>
      <c r="K56" s="10">
        <f t="shared" si="6"/>
      </c>
      <c r="L56" s="10">
        <f t="shared" si="7"/>
      </c>
      <c r="M56" s="10">
        <f t="shared" si="8"/>
      </c>
    </row>
    <row r="57" spans="1:13" ht="12.75">
      <c r="A57" s="22">
        <f t="shared" si="5"/>
      </c>
      <c r="B57" s="10">
        <f t="shared" si="6"/>
      </c>
      <c r="C57" s="10">
        <f t="shared" si="6"/>
      </c>
      <c r="D57" s="10">
        <f t="shared" si="6"/>
      </c>
      <c r="E57" s="10">
        <f t="shared" si="6"/>
      </c>
      <c r="F57" s="10">
        <f t="shared" si="6"/>
      </c>
      <c r="G57" s="10">
        <f t="shared" si="6"/>
      </c>
      <c r="H57" s="10">
        <f t="shared" si="6"/>
      </c>
      <c r="I57" s="10">
        <f t="shared" si="6"/>
      </c>
      <c r="J57" s="10">
        <f t="shared" si="6"/>
      </c>
      <c r="K57" s="10">
        <f t="shared" si="6"/>
      </c>
      <c r="L57" s="10">
        <f t="shared" si="7"/>
      </c>
      <c r="M57" s="10">
        <f t="shared" si="8"/>
      </c>
    </row>
    <row r="58" spans="1:13" ht="12.75">
      <c r="A58" s="7" t="s">
        <v>5</v>
      </c>
      <c r="B58" s="10">
        <f aca="true" t="shared" si="9" ref="B58:M58">IF(ABS(MAX(B38:B57))&gt;=ABS(MIN(B38:B57)),MAX(B38:B57),MIN(B38:B57))</f>
        <v>2.102180132691395</v>
      </c>
      <c r="C58" s="10">
        <f t="shared" si="9"/>
        <v>-1.346047485054297</v>
      </c>
      <c r="D58" s="10">
        <f t="shared" si="9"/>
        <v>0</v>
      </c>
      <c r="E58" s="10">
        <f t="shared" si="9"/>
        <v>-1.9318194107964943</v>
      </c>
      <c r="F58" s="10">
        <f t="shared" si="9"/>
        <v>0</v>
      </c>
      <c r="G58" s="10">
        <f t="shared" si="9"/>
        <v>0</v>
      </c>
      <c r="H58" s="10">
        <f t="shared" si="9"/>
        <v>0</v>
      </c>
      <c r="I58" s="10">
        <f t="shared" si="9"/>
        <v>0</v>
      </c>
      <c r="J58" s="10">
        <f t="shared" si="9"/>
        <v>0</v>
      </c>
      <c r="K58" s="10">
        <f t="shared" si="9"/>
        <v>0</v>
      </c>
      <c r="L58" s="10">
        <f t="shared" si="9"/>
        <v>-1.0050591985345954</v>
      </c>
      <c r="M58" s="10">
        <f t="shared" si="9"/>
        <v>1.4356297238791402</v>
      </c>
    </row>
    <row r="59" spans="1:13" ht="12.75">
      <c r="A59" s="7" t="s">
        <v>6</v>
      </c>
      <c r="B59" s="10">
        <f>IF(MAX(B38:B57)&lt;0,MAX(B38:B57),IF(MIN(B38:B57)&gt;=0,MIN(B38:B57),IF(ABS(DMAX(B37:B57,1,'criteria-clogging'!B1:B2))&lt;MIN(DMIN(B37:B57,1,'criteria-clogging'!B3:B4)),DMAX(B37:B57,1,'criteria-clogging'!B1:B2),DMIN(B37:B57,1,'criteria-clogging'!B3:B4))))</f>
        <v>-0.16577191903509284</v>
      </c>
      <c r="C59" s="10">
        <f>IF(MAX(C38:C57)&lt;0,MAX(C38:C57),IF(MIN(C38:C57)&gt;=0,MIN(C38:C57),IF(ABS(DMAX(C37:C57,1,'criteria-clogging'!C1:C2))&lt;MIN(DMIN(C37:C57,1,'criteria-clogging'!C3:C4)),DMAX(C37:C57,1,'criteria-clogging'!C1:C2),DMIN(C37:C57,1,'criteria-clogging'!C3:C4))))</f>
        <v>-0.20047515734851232</v>
      </c>
      <c r="D59" s="10">
        <f>IF(MAX(D38:D57)&lt;0,MAX(D38:D57),IF(MIN(D38:D57)&gt;=0,MIN(D38:D57),IF(ABS(DMAX(D37:D57,1,'criteria-clogging'!D1:D2))&lt;MIN(DMIN(D37:D57,1,'criteria-clogging'!D3:D4)),DMAX(D37:D57,1,'criteria-clogging'!D1:D2),DMIN(D37:D57,1,'criteria-clogging'!D3:D4))))</f>
        <v>0</v>
      </c>
      <c r="E59" s="10">
        <f>IF(MAX(E38:E57)&lt;0,MAX(E38:E57),IF(MIN(E38:E57)&gt;=0,MIN(E38:E57),IF(ABS(DMAX(E37:E57,1,'criteria-clogging'!E1:E2))&lt;MIN(DMIN(E37:E57,1,'criteria-clogging'!E3:E4)),DMAX(E37:E57,1,'criteria-clogging'!E1:E2),DMIN(E37:E57,1,'criteria-clogging'!E3:E4))))</f>
        <v>0.015489960911312096</v>
      </c>
      <c r="F59" s="10">
        <f>IF(MAX(F38:F57)&lt;0,MAX(F38:F57),IF(MIN(F38:F57)&gt;=0,MIN(F38:F57),IF(ABS(DMAX(F37:F57,1,'criteria-clogging'!F1:F2))&lt;MIN(DMIN(F37:F57,1,'criteria-clogging'!F3:F4)),DMAX(F37:F57,1,'criteria-clogging'!F1:F2),DMIN(F37:F57,1,'criteria-clogging'!F3:F4))))</f>
        <v>0</v>
      </c>
      <c r="G59" s="10">
        <f>IF(MAX(G38:G57)&lt;0,MAX(G38:G57),IF(MIN(G38:G57)&gt;=0,MIN(G38:G57),IF(ABS(DMAX(G37:G57,1,'criteria-clogging'!G1:G2))&lt;MIN(DMIN(G37:G57,1,'criteria-clogging'!G3:G4)),DMAX(G37:G57,1,'criteria-clogging'!G1:G2),DMIN(G37:G57,1,'criteria-clogging'!G3:G4))))</f>
        <v>0</v>
      </c>
      <c r="H59" s="10">
        <f>IF(MAX(H38:H57)&lt;0,MAX(H38:H57),IF(MIN(H38:H57)&gt;=0,MIN(H38:H57),IF(ABS(DMAX(H37:H57,1,'criteria-clogging'!H1:H2))&lt;MIN(DMIN(H37:H57,1,'criteria-clogging'!H3:H4)),DMAX(H37:H57,1,'criteria-clogging'!H1:H2),DMIN(H37:H57,1,'criteria-clogging'!H3:H4))))</f>
        <v>0</v>
      </c>
      <c r="I59" s="10">
        <f>IF(MAX(I38:I57)&lt;0,MAX(I38:I57),IF(MIN(I38:I57)&gt;=0,MIN(I38:I57),IF(ABS(DMAX(I37:I57,1,'criteria-clogging'!I1:I2))&lt;MIN(DMIN(I37:I57,1,'criteria-clogging'!I3:I4)),DMAX(I37:I57,1,'criteria-clogging'!I1:I2),DMIN(I37:I57,1,'criteria-clogging'!I3:I4))))</f>
        <v>0</v>
      </c>
      <c r="J59" s="10">
        <f>IF(MAX(J38:J57)&lt;0,MAX(J38:J57),IF(MIN(J38:J57)&gt;=0,MIN(J38:J57),IF(ABS(DMAX(J37:J57,1,'criteria-clogging'!J1:J2))&lt;MIN(DMIN(J37:J57,1,'criteria-clogging'!J3:J4)),DMAX(J37:J57,1,'criteria-clogging'!J1:J2),DMIN(J37:J57,1,'criteria-clogging'!J3:J4))))</f>
        <v>0</v>
      </c>
      <c r="K59" s="10">
        <f>IF(MAX(K38:K57)&lt;0,MAX(K38:K57),IF(MIN(K38:K57)&gt;=0,MIN(K38:K57),IF(ABS(DMAX(K37:K57,1,'criteria-clogging'!K1:K2))&lt;MIN(DMIN(K37:K57,1,'criteria-clogging'!K3:K4)),DMAX(K37:K57,1,'criteria-clogging'!K1:K2),DMIN(K37:K57,1,'criteria-clogging'!K3:K4))))</f>
        <v>0</v>
      </c>
      <c r="L59" s="10">
        <f>IF(MAX(L38:L57)&lt;0,MAX(L38:L57),IF(MIN(L38:L57)&gt;=0,MIN(L38:L57),IF(ABS(DMAX(L37:L57,1,'criteria-clogging'!L1:L2))&lt;MIN(DMIN(L37:L57,1,'criteria-clogging'!L3:L4)),DMAX(L37:L57,1,'criteria-clogging'!L1:L2),DMIN(L37:L57,1,'criteria-clogging'!L3:L4))))</f>
        <v>0.0071397792074747</v>
      </c>
      <c r="M59" s="10">
        <f>IF(MAX(M38:M57)&lt;0,MAX(M38:M57),IF(MIN(M38:M57)&gt;=0,MIN(M38:M57),IF(ABS(DMAX(M37:M57,1,'criteria-clogging'!M1:M2))&lt;MIN(DMIN(M37:M57,1,'criteria-clogging'!M3:M4)),DMAX(M37:M57,1,'criteria-clogging'!M1:M2),DMIN(M37:M57,1,'criteria-clogging'!M3:M4))))</f>
        <v>0.33376942904520013</v>
      </c>
    </row>
    <row r="60" spans="1:13" ht="12.75">
      <c r="A60" s="7" t="s">
        <v>7</v>
      </c>
      <c r="B60" s="10">
        <f aca="true" t="shared" si="10" ref="B60:K60">IF(ISERR(AVERAGE(B38:B57)),"",AVERAGE(B38:B57))</f>
        <v>6.938893903907228E-17</v>
      </c>
      <c r="C60" s="10">
        <f t="shared" si="10"/>
        <v>0</v>
      </c>
      <c r="D60" s="10">
        <f t="shared" si="10"/>
        <v>0</v>
      </c>
      <c r="E60" s="10">
        <f t="shared" si="10"/>
        <v>6.288372600415926E-18</v>
      </c>
      <c r="F60" s="10">
        <f t="shared" si="10"/>
      </c>
      <c r="G60" s="10">
        <f t="shared" si="10"/>
      </c>
      <c r="H60" s="10">
        <f t="shared" si="10"/>
      </c>
      <c r="I60" s="10">
        <f t="shared" si="10"/>
      </c>
      <c r="J60" s="10">
        <f t="shared" si="10"/>
      </c>
      <c r="K60" s="10">
        <f t="shared" si="10"/>
      </c>
      <c r="L60" s="24"/>
      <c r="M60" s="24"/>
    </row>
    <row r="61" spans="1:13" ht="12.75">
      <c r="A61" s="7" t="s">
        <v>8</v>
      </c>
      <c r="B61" s="10">
        <f aca="true" t="shared" si="11" ref="B61:K61">IF(ISERR(STDEV(B38:B57)),"",STDEV(B38:B57))</f>
        <v>0.9999999999999999</v>
      </c>
      <c r="C61" s="10">
        <f t="shared" si="11"/>
        <v>1</v>
      </c>
      <c r="D61" s="10">
        <f t="shared" si="11"/>
        <v>0</v>
      </c>
      <c r="E61" s="10">
        <f t="shared" si="11"/>
        <v>1</v>
      </c>
      <c r="F61" s="10">
        <f t="shared" si="11"/>
      </c>
      <c r="G61" s="10">
        <f t="shared" si="11"/>
      </c>
      <c r="H61" s="10">
        <f t="shared" si="11"/>
      </c>
      <c r="I61" s="10">
        <f t="shared" si="11"/>
      </c>
      <c r="J61" s="10">
        <f t="shared" si="11"/>
      </c>
      <c r="K61" s="10">
        <f t="shared" si="11"/>
      </c>
      <c r="L61" s="24"/>
      <c r="M61" s="24"/>
    </row>
    <row r="62" spans="1:13" ht="12.75">
      <c r="A62" s="22" t="s">
        <v>9</v>
      </c>
      <c r="B62" s="10">
        <f aca="true" t="shared" si="12" ref="B62:K62">B30</f>
        <v>19.3125</v>
      </c>
      <c r="C62" s="10">
        <f t="shared" si="12"/>
        <v>35.25</v>
      </c>
      <c r="D62" s="10">
        <f t="shared" si="12"/>
        <v>0</v>
      </c>
      <c r="E62" s="10">
        <f t="shared" si="12"/>
        <v>54.5625</v>
      </c>
      <c r="F62" s="10">
        <f t="shared" si="12"/>
      </c>
      <c r="G62" s="10">
        <f t="shared" si="12"/>
      </c>
      <c r="H62" s="10">
        <f t="shared" si="12"/>
      </c>
      <c r="I62" s="10">
        <f t="shared" si="12"/>
      </c>
      <c r="J62" s="10">
        <f t="shared" si="12"/>
      </c>
      <c r="K62" s="10">
        <f t="shared" si="12"/>
      </c>
      <c r="L62" s="24"/>
      <c r="M62" s="24"/>
    </row>
    <row r="63" spans="1:13" ht="12.75">
      <c r="A63" s="22" t="s">
        <v>10</v>
      </c>
      <c r="B63" s="10">
        <f aca="true" t="shared" si="13" ref="B63:K63">B31</f>
        <v>26.01465932892453</v>
      </c>
      <c r="C63" s="10">
        <f t="shared" si="13"/>
        <v>26.187783411354232</v>
      </c>
      <c r="D63" s="10">
        <f t="shared" si="13"/>
        <v>0</v>
      </c>
      <c r="E63" s="10">
        <f t="shared" si="13"/>
        <v>28.244099678811974</v>
      </c>
      <c r="F63" s="10">
        <f t="shared" si="13"/>
      </c>
      <c r="G63" s="10">
        <f t="shared" si="13"/>
      </c>
      <c r="H63" s="10">
        <f t="shared" si="13"/>
      </c>
      <c r="I63" s="10">
        <f t="shared" si="13"/>
      </c>
      <c r="J63" s="10">
        <f t="shared" si="13"/>
      </c>
      <c r="K63" s="10">
        <f t="shared" si="13"/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54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61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12.75">
      <c r="A7" s="25"/>
      <c r="B7" s="26" t="s">
        <v>45</v>
      </c>
      <c r="C7" s="26" t="s">
        <v>46</v>
      </c>
      <c r="D7" s="26" t="s">
        <v>47</v>
      </c>
      <c r="E7" s="26" t="s">
        <v>48</v>
      </c>
      <c r="F7" s="26" t="s">
        <v>49</v>
      </c>
      <c r="G7" s="26" t="s">
        <v>50</v>
      </c>
      <c r="H7" s="26" t="s">
        <v>51</v>
      </c>
      <c r="I7" s="26" t="s">
        <v>52</v>
      </c>
      <c r="J7" s="27" t="s">
        <v>41</v>
      </c>
      <c r="K7" s="27" t="s">
        <v>53</v>
      </c>
    </row>
    <row r="8" spans="1:11" ht="12.75">
      <c r="A8" s="22" t="str">
        <f>IF(Sludge!A8&lt;&gt;"",Sludge!A8,"")</f>
        <v>CUNNIFF</v>
      </c>
      <c r="B8" s="29">
        <v>7.98</v>
      </c>
      <c r="C8" s="29">
        <v>8.74</v>
      </c>
      <c r="D8" s="29">
        <v>8.69</v>
      </c>
      <c r="E8" s="29">
        <v>7.67</v>
      </c>
      <c r="F8" s="29"/>
      <c r="G8" s="29"/>
      <c r="H8" s="29"/>
      <c r="I8" s="29"/>
      <c r="J8" s="10"/>
      <c r="K8" s="10">
        <f>IF(ISERR(AVERAGE(B8:J8)),"",AVERAGE(B8:J8))</f>
        <v>8.27</v>
      </c>
    </row>
    <row r="9" spans="1:11" ht="12.75">
      <c r="A9" s="22" t="str">
        <f>IF(Sludge!A9&lt;&gt;"",Sludge!A9,"")</f>
        <v>TSCHIRHART</v>
      </c>
      <c r="B9" s="29">
        <v>8.4</v>
      </c>
      <c r="C9" s="29">
        <v>8.97</v>
      </c>
      <c r="D9" s="29">
        <v>8.92</v>
      </c>
      <c r="E9" s="29">
        <v>7.87</v>
      </c>
      <c r="F9" s="29"/>
      <c r="G9" s="29"/>
      <c r="H9" s="29"/>
      <c r="I9" s="29"/>
      <c r="J9" s="10"/>
      <c r="K9" s="10">
        <f aca="true" t="shared" si="0" ref="K9:K27">IF(ISERR(AVERAGE(B9:J9)),"",AVERAGE(B9:J9))</f>
        <v>8.54</v>
      </c>
    </row>
    <row r="10" spans="1:11" ht="12.75">
      <c r="A10" s="22" t="str">
        <f>IF(Sludge!A10&lt;&gt;"",Sludge!A10,"")</f>
        <v>KOBRINETZ</v>
      </c>
      <c r="B10" s="29">
        <v>8.22</v>
      </c>
      <c r="C10" s="29">
        <v>8.91</v>
      </c>
      <c r="D10" s="29">
        <v>8.9</v>
      </c>
      <c r="E10" s="29">
        <v>7.15</v>
      </c>
      <c r="F10" s="29"/>
      <c r="G10" s="29"/>
      <c r="H10" s="29"/>
      <c r="I10" s="29"/>
      <c r="J10" s="10"/>
      <c r="K10" s="10">
        <f t="shared" si="0"/>
        <v>8.295</v>
      </c>
    </row>
    <row r="11" spans="1:11" ht="12.75">
      <c r="A11" s="22" t="str">
        <f>IF(Sludge!A11&lt;&gt;"",Sludge!A11,"")</f>
        <v>GARCIA, P</v>
      </c>
      <c r="B11" s="29">
        <v>8.24</v>
      </c>
      <c r="C11" s="29">
        <v>8.4</v>
      </c>
      <c r="D11" s="29">
        <v>8.37</v>
      </c>
      <c r="E11" s="29">
        <v>7.46</v>
      </c>
      <c r="F11" s="29"/>
      <c r="G11" s="29"/>
      <c r="H11" s="29"/>
      <c r="I11" s="29"/>
      <c r="J11" s="10"/>
      <c r="K11" s="10">
        <f t="shared" si="0"/>
        <v>8.1175</v>
      </c>
    </row>
    <row r="12" spans="1:11" ht="12.75">
      <c r="A12" s="22" t="str">
        <f>IF(Sludge!A12&lt;&gt;"",Sludge!A12,"")</f>
        <v>CASTILLO</v>
      </c>
      <c r="B12" s="29">
        <v>7.97</v>
      </c>
      <c r="C12" s="29">
        <v>8.74</v>
      </c>
      <c r="D12" s="29">
        <v>8.42</v>
      </c>
      <c r="E12" s="29">
        <v>6.03</v>
      </c>
      <c r="F12" s="29"/>
      <c r="G12" s="29"/>
      <c r="H12" s="29"/>
      <c r="I12" s="29"/>
      <c r="J12" s="10"/>
      <c r="K12" s="10">
        <f t="shared" si="0"/>
        <v>7.790000000000001</v>
      </c>
    </row>
    <row r="13" spans="1:11" ht="12.75">
      <c r="A13" s="22" t="str">
        <f>IF(Sludge!A13&lt;&gt;"",Sludge!A13,"")</f>
        <v>GARCIA, O</v>
      </c>
      <c r="B13" s="29">
        <v>8.53</v>
      </c>
      <c r="C13" s="29">
        <v>8.98</v>
      </c>
      <c r="D13" s="29">
        <v>8.64</v>
      </c>
      <c r="E13" s="29">
        <v>7.87</v>
      </c>
      <c r="F13" s="29"/>
      <c r="G13" s="29"/>
      <c r="H13" s="29"/>
      <c r="I13" s="29"/>
      <c r="J13" s="10"/>
      <c r="K13" s="10">
        <f t="shared" si="0"/>
        <v>8.504999999999999</v>
      </c>
    </row>
    <row r="14" spans="1:11" ht="12.75">
      <c r="A14" s="22" t="str">
        <f>IF(Sludge!A14&lt;&gt;"",Sludge!A14,"")</f>
        <v>LOPEZ</v>
      </c>
      <c r="B14" s="29">
        <v>8.27</v>
      </c>
      <c r="C14" s="29">
        <v>8.91</v>
      </c>
      <c r="D14" s="29">
        <v>8.49</v>
      </c>
      <c r="E14" s="29">
        <v>7.12</v>
      </c>
      <c r="F14" s="29"/>
      <c r="G14" s="29"/>
      <c r="H14" s="29"/>
      <c r="I14" s="29"/>
      <c r="J14" s="10"/>
      <c r="K14" s="10">
        <f t="shared" si="0"/>
        <v>8.1975</v>
      </c>
    </row>
    <row r="15" spans="1:11" ht="12.75">
      <c r="A15" s="22" t="str">
        <f>IF(Sludge!A15&lt;&gt;"",Sludge!A15,"")</f>
        <v>VIERA</v>
      </c>
      <c r="B15" s="29">
        <v>7.17</v>
      </c>
      <c r="C15" s="29">
        <v>7.73</v>
      </c>
      <c r="D15" s="29">
        <v>9</v>
      </c>
      <c r="E15" s="29">
        <v>7.33</v>
      </c>
      <c r="F15" s="29"/>
      <c r="G15" s="29"/>
      <c r="H15" s="29"/>
      <c r="I15" s="29"/>
      <c r="J15" s="10"/>
      <c r="K15" s="10">
        <f t="shared" si="0"/>
        <v>7.807499999999999</v>
      </c>
    </row>
    <row r="16" spans="1:11" ht="12.75">
      <c r="A16" s="22" t="str">
        <f>IF(Sludge!A16&lt;&gt;"",Sludge!A16,"")</f>
        <v>RODRIGUEZ</v>
      </c>
      <c r="B16" s="29">
        <v>8.37</v>
      </c>
      <c r="C16" s="29">
        <v>8.97</v>
      </c>
      <c r="D16" s="29">
        <v>8.79</v>
      </c>
      <c r="E16" s="29">
        <v>7.25</v>
      </c>
      <c r="F16" s="29"/>
      <c r="G16" s="29"/>
      <c r="H16" s="29"/>
      <c r="I16" s="29"/>
      <c r="J16" s="10"/>
      <c r="K16" s="10">
        <f t="shared" si="0"/>
        <v>8.344999999999999</v>
      </c>
    </row>
    <row r="17" spans="1:11" ht="12.75">
      <c r="A17" s="22" t="str">
        <f>IF(Sludge!A17&lt;&gt;"",Sludge!A17,"")</f>
        <v>RAMIREZ</v>
      </c>
      <c r="B17" s="29">
        <v>8.6</v>
      </c>
      <c r="C17" s="29">
        <v>9</v>
      </c>
      <c r="D17" s="29">
        <v>8.13</v>
      </c>
      <c r="E17" s="29">
        <v>7.9</v>
      </c>
      <c r="F17" s="29"/>
      <c r="G17" s="29"/>
      <c r="H17" s="29"/>
      <c r="I17" s="29"/>
      <c r="J17" s="10"/>
      <c r="K17" s="10">
        <f t="shared" si="0"/>
        <v>8.4075</v>
      </c>
    </row>
    <row r="18" spans="1:11" ht="12.75">
      <c r="A18" s="22" t="str">
        <f>IF(Sludge!A18&lt;&gt;"",Sludge!A18,"")</f>
        <v>ADAMS</v>
      </c>
      <c r="B18" s="29">
        <v>7.76</v>
      </c>
      <c r="C18" s="29">
        <v>8.16</v>
      </c>
      <c r="D18" s="29">
        <v>8.19</v>
      </c>
      <c r="E18" s="29">
        <v>7.8</v>
      </c>
      <c r="F18" s="29"/>
      <c r="G18" s="29"/>
      <c r="H18" s="29"/>
      <c r="I18" s="29"/>
      <c r="J18" s="10"/>
      <c r="K18" s="10">
        <f t="shared" si="0"/>
        <v>7.9775</v>
      </c>
    </row>
    <row r="19" spans="1:11" ht="12.75">
      <c r="A19" s="22" t="str">
        <f>IF(Sludge!A19&lt;&gt;"",Sludge!A19,"")</f>
        <v>RADONICH</v>
      </c>
      <c r="B19" s="29">
        <v>8.2</v>
      </c>
      <c r="C19" s="29">
        <v>9.2</v>
      </c>
      <c r="D19" s="29">
        <v>8.55</v>
      </c>
      <c r="E19" s="29">
        <v>7.55</v>
      </c>
      <c r="F19" s="29"/>
      <c r="G19" s="29"/>
      <c r="H19" s="29"/>
      <c r="I19" s="29"/>
      <c r="J19" s="10"/>
      <c r="K19" s="10">
        <f t="shared" si="0"/>
        <v>8.375</v>
      </c>
    </row>
    <row r="20" spans="1:11" ht="12.75">
      <c r="A20" s="22" t="str">
        <f>IF(Sludge!A20&lt;&gt;"",Sludge!A20,"")</f>
        <v>HSU</v>
      </c>
      <c r="B20" s="29">
        <v>8.73</v>
      </c>
      <c r="C20" s="29">
        <v>9.52</v>
      </c>
      <c r="D20" s="29">
        <v>9.46</v>
      </c>
      <c r="E20" s="29">
        <v>7.9</v>
      </c>
      <c r="F20" s="29"/>
      <c r="G20" s="29"/>
      <c r="H20" s="29"/>
      <c r="I20" s="29"/>
      <c r="J20" s="10"/>
      <c r="K20" s="10">
        <f t="shared" si="0"/>
        <v>8.9025</v>
      </c>
    </row>
    <row r="21" spans="1:11" ht="12.75">
      <c r="A21" s="22" t="str">
        <f>IF(Sludge!A21&lt;&gt;"",Sludge!A21,"")</f>
        <v>CAPRONI</v>
      </c>
      <c r="B21" s="29">
        <v>8.46</v>
      </c>
      <c r="C21" s="29">
        <v>9.3</v>
      </c>
      <c r="D21" s="29">
        <v>8.65</v>
      </c>
      <c r="E21" s="29">
        <v>7.83</v>
      </c>
      <c r="F21" s="29"/>
      <c r="G21" s="29"/>
      <c r="H21" s="29"/>
      <c r="I21" s="29"/>
      <c r="J21" s="10"/>
      <c r="K21" s="10">
        <f t="shared" si="0"/>
        <v>8.56</v>
      </c>
    </row>
    <row r="22" spans="1:11" ht="12.75">
      <c r="A22" s="22" t="str">
        <f>IF(Sludge!A22&lt;&gt;"",Sludge!A22,"")</f>
        <v>WALKER</v>
      </c>
      <c r="B22" s="29">
        <v>8.6</v>
      </c>
      <c r="C22" s="29">
        <v>9.2</v>
      </c>
      <c r="D22" s="29">
        <v>9</v>
      </c>
      <c r="E22" s="29">
        <v>8.77</v>
      </c>
      <c r="F22" s="29"/>
      <c r="G22" s="29"/>
      <c r="H22" s="29"/>
      <c r="I22" s="29"/>
      <c r="J22" s="10"/>
      <c r="K22" s="10">
        <f t="shared" si="0"/>
        <v>8.892499999999998</v>
      </c>
    </row>
    <row r="23" spans="1:11" ht="12.75">
      <c r="A23" s="22" t="str">
        <f>IF(Sludge!A23&lt;&gt;"",Sludge!A23,"")</f>
        <v>MACH</v>
      </c>
      <c r="B23" s="29">
        <v>7.85</v>
      </c>
      <c r="C23" s="29">
        <v>8.72</v>
      </c>
      <c r="D23" s="29">
        <v>8.38</v>
      </c>
      <c r="E23" s="29">
        <v>7.95</v>
      </c>
      <c r="F23" s="29"/>
      <c r="G23" s="29"/>
      <c r="H23" s="29"/>
      <c r="I23" s="29"/>
      <c r="J23" s="10"/>
      <c r="K23" s="10">
        <f t="shared" si="0"/>
        <v>8.225000000000001</v>
      </c>
    </row>
    <row r="24" spans="1:11" ht="12.75">
      <c r="A24" s="22">
        <f>IF(Sludge!A24&lt;&gt;"",Sludge!A24,"")</f>
      </c>
      <c r="B24" s="29"/>
      <c r="C24" s="29"/>
      <c r="D24" s="29"/>
      <c r="E24" s="29"/>
      <c r="F24" s="29"/>
      <c r="G24" s="29"/>
      <c r="H24" s="29"/>
      <c r="I24" s="29"/>
      <c r="J24" s="10"/>
      <c r="K24" s="10">
        <f t="shared" si="0"/>
      </c>
    </row>
    <row r="25" spans="1:11" ht="12.75">
      <c r="A25" s="22">
        <f>IF(Sludge!A25&lt;&gt;"",Sludge!A25,"")</f>
      </c>
      <c r="B25" s="29"/>
      <c r="C25" s="29"/>
      <c r="D25" s="29"/>
      <c r="E25" s="29"/>
      <c r="F25" s="29"/>
      <c r="G25" s="29"/>
      <c r="H25" s="29"/>
      <c r="I25" s="29"/>
      <c r="J25" s="10"/>
      <c r="K25" s="10">
        <f t="shared" si="0"/>
      </c>
    </row>
    <row r="26" spans="1:11" ht="12.75">
      <c r="A26" s="22">
        <f>IF(Sludge!A26&lt;&gt;"",Sludge!A26,"")</f>
      </c>
      <c r="B26" s="29"/>
      <c r="C26" s="29"/>
      <c r="D26" s="29"/>
      <c r="E26" s="29"/>
      <c r="F26" s="29"/>
      <c r="G26" s="29"/>
      <c r="H26" s="29"/>
      <c r="I26" s="29"/>
      <c r="J26" s="10"/>
      <c r="K26" s="10">
        <f t="shared" si="0"/>
      </c>
    </row>
    <row r="27" spans="1:11" ht="12.75">
      <c r="A27" s="22">
        <f>IF(Sludge!A27&lt;&gt;"",Sludge!A27,"")</f>
      </c>
      <c r="B27" s="29"/>
      <c r="C27" s="29"/>
      <c r="D27" s="29"/>
      <c r="E27" s="29"/>
      <c r="F27" s="29"/>
      <c r="G27" s="29"/>
      <c r="H27" s="29"/>
      <c r="I27" s="29"/>
      <c r="J27" s="10"/>
      <c r="K27" s="10">
        <f t="shared" si="0"/>
      </c>
    </row>
    <row r="28" spans="1:11" ht="12.75">
      <c r="A28" s="7" t="s">
        <v>0</v>
      </c>
      <c r="B28" s="8">
        <f aca="true" t="shared" si="1" ref="B28:K28">IF(COUNTBLANK(B8:B27)=20,"",MAX(B8:B27))</f>
        <v>8.73</v>
      </c>
      <c r="C28" s="8">
        <f t="shared" si="1"/>
        <v>9.52</v>
      </c>
      <c r="D28" s="8">
        <f t="shared" si="1"/>
        <v>9.46</v>
      </c>
      <c r="E28" s="8">
        <f t="shared" si="1"/>
        <v>8.77</v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8.9025</v>
      </c>
    </row>
    <row r="29" spans="1:11" ht="12.75">
      <c r="A29" s="7" t="s">
        <v>1</v>
      </c>
      <c r="B29" s="8">
        <f aca="true" t="shared" si="2" ref="B29:K29">IF(COUNTBLANK(B8:B27)=20,"",MIN(B8:B27))</f>
        <v>7.17</v>
      </c>
      <c r="C29" s="8">
        <f t="shared" si="2"/>
        <v>7.73</v>
      </c>
      <c r="D29" s="8">
        <f t="shared" si="2"/>
        <v>8.13</v>
      </c>
      <c r="E29" s="8">
        <f t="shared" si="2"/>
        <v>6.03</v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7.790000000000001</v>
      </c>
    </row>
    <row r="30" spans="1:11" ht="12.75">
      <c r="A30" s="7" t="s">
        <v>2</v>
      </c>
      <c r="B30" s="8">
        <f aca="true" t="shared" si="3" ref="B30:K30">IF(ISERR(AVERAGE(B8:B27)),"",AVERAGE(B8:B27))</f>
        <v>8.209375</v>
      </c>
      <c r="C30" s="8">
        <f t="shared" si="3"/>
        <v>8.840625</v>
      </c>
      <c r="D30" s="8">
        <f t="shared" si="3"/>
        <v>8.661249999999999</v>
      </c>
      <c r="E30" s="8">
        <f t="shared" si="3"/>
        <v>7.590625</v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8.32546875</v>
      </c>
    </row>
    <row r="31" spans="1:11" ht="12.75">
      <c r="A31" s="7" t="s">
        <v>3</v>
      </c>
      <c r="B31" s="8">
        <f aca="true" t="shared" si="4" ref="B31:K31">IF(ISERR(STDEV(B8:B27)),"",STDEV(B8:B27))</f>
        <v>0.39413142900983844</v>
      </c>
      <c r="C31" s="8">
        <f t="shared" si="4"/>
        <v>0.44305708811995415</v>
      </c>
      <c r="D31" s="8">
        <f t="shared" si="4"/>
        <v>0.344245551895765</v>
      </c>
      <c r="E31" s="8">
        <f t="shared" si="4"/>
        <v>0.579016047561145</v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0.32115834457731673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G3 - Skirts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12.75">
      <c r="A37" s="25"/>
      <c r="B37" s="26" t="str">
        <f aca="true" t="shared" si="5" ref="B37:K37">B7</f>
        <v>Piston 1</v>
      </c>
      <c r="C37" s="26" t="str">
        <f t="shared" si="5"/>
        <v>Piston 2</v>
      </c>
      <c r="D37" s="26" t="str">
        <f t="shared" si="5"/>
        <v>Piston 3</v>
      </c>
      <c r="E37" s="26" t="str">
        <f t="shared" si="5"/>
        <v>Piston 4</v>
      </c>
      <c r="F37" s="26" t="str">
        <f t="shared" si="5"/>
        <v>Piston 5</v>
      </c>
      <c r="G37" s="26" t="str">
        <f t="shared" si="5"/>
        <v>Piston 6</v>
      </c>
      <c r="H37" s="26" t="str">
        <f t="shared" si="5"/>
        <v>Piston 7</v>
      </c>
      <c r="I37" s="26" t="str">
        <f t="shared" si="5"/>
        <v>Piston 8</v>
      </c>
      <c r="J37" s="27" t="str">
        <f t="shared" si="5"/>
        <v> </v>
      </c>
      <c r="K37" s="27" t="str">
        <f t="shared" si="5"/>
        <v>Average</v>
      </c>
      <c r="L37" s="27" t="s">
        <v>2</v>
      </c>
      <c r="M37" s="27" t="s">
        <v>4</v>
      </c>
    </row>
    <row r="38" spans="1:17" ht="12.75">
      <c r="A38" s="22" t="str">
        <f aca="true" t="shared" si="6" ref="A38:A57">IF(A8&lt;&gt;"",A8,"")</f>
        <v>CUNNIFF</v>
      </c>
      <c r="B38" s="10">
        <f aca="true" t="shared" si="7" ref="B38:K57">IF(ISNUMBER(B8),IF(B$31=0,0,(B8-B$30)/B$31),"")</f>
        <v>-0.5819759174655251</v>
      </c>
      <c r="C38" s="10">
        <f t="shared" si="7"/>
        <v>-0.2271152018512695</v>
      </c>
      <c r="D38" s="10">
        <f t="shared" si="7"/>
        <v>0.0835159665583879</v>
      </c>
      <c r="E38" s="10">
        <f t="shared" si="7"/>
        <v>0.1370860105420785</v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-0.17271464664262315</v>
      </c>
      <c r="L38" s="10">
        <f aca="true" t="shared" si="8" ref="L38:L57">IF(ISERR(AVERAGE(B38:K38)),"",AVERAGE(B38:K38))</f>
        <v>-0.1522407577717903</v>
      </c>
      <c r="M38" s="10">
        <f aca="true" t="shared" si="9" ref="M38:M57">IF(ISERR(STDEV(B38:K38)),"",STDEV(B38:K38))</f>
        <v>0.2872232937579005</v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  <v>0.4836584600190366</v>
      </c>
      <c r="C39" s="10">
        <f t="shared" si="7"/>
        <v>0.2920052595230665</v>
      </c>
      <c r="D39" s="10">
        <f t="shared" si="7"/>
        <v>0.7516436990254808</v>
      </c>
      <c r="E39" s="10">
        <f t="shared" si="7"/>
        <v>0.482499580411884</v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0.6679921403952546</v>
      </c>
      <c r="L39" s="10">
        <f t="shared" si="8"/>
        <v>0.5355598278749445</v>
      </c>
      <c r="M39" s="10">
        <f t="shared" si="9"/>
        <v>0.17962358307172793</v>
      </c>
    </row>
    <row r="40" spans="1:13" ht="12.75">
      <c r="A40" s="22" t="str">
        <f t="shared" si="6"/>
        <v>KOBRINETZ</v>
      </c>
      <c r="B40" s="10">
        <f t="shared" si="7"/>
        <v>0.026958012525653646</v>
      </c>
      <c r="C40" s="10">
        <f t="shared" si="7"/>
        <v>0.156582530468891</v>
      </c>
      <c r="D40" s="10">
        <f t="shared" si="7"/>
        <v>0.6935456353326914</v>
      </c>
      <c r="E40" s="10">
        <f t="shared" si="7"/>
        <v>-0.7609892711194143</v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-0.09487142562059621</v>
      </c>
      <c r="L40" s="10">
        <f t="shared" si="8"/>
        <v>0.004245096317445127</v>
      </c>
      <c r="M40" s="10">
        <f t="shared" si="9"/>
        <v>0.5230357362362587</v>
      </c>
    </row>
    <row r="41" spans="1:13" ht="12.75">
      <c r="A41" s="22" t="str">
        <f t="shared" si="6"/>
        <v>GARCIA, P</v>
      </c>
      <c r="B41" s="10">
        <f t="shared" si="7"/>
        <v>0.07770250669158409</v>
      </c>
      <c r="C41" s="10">
        <f t="shared" si="7"/>
        <v>-0.9945106664915905</v>
      </c>
      <c r="D41" s="10">
        <f t="shared" si="7"/>
        <v>-0.8460530525262622</v>
      </c>
      <c r="E41" s="10">
        <f t="shared" si="7"/>
        <v>-0.22559823782121688</v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-0.6475582948769804</v>
      </c>
      <c r="L41" s="10">
        <f t="shared" si="8"/>
        <v>-0.5272035490048932</v>
      </c>
      <c r="M41" s="10">
        <f t="shared" si="9"/>
        <v>0.44480425828558456</v>
      </c>
    </row>
    <row r="42" spans="1:13" ht="12.75">
      <c r="A42" s="22" t="str">
        <f t="shared" si="6"/>
        <v>CASTILLO</v>
      </c>
      <c r="B42" s="10">
        <f t="shared" si="7"/>
        <v>-0.6073481645484926</v>
      </c>
      <c r="C42" s="10">
        <f t="shared" si="7"/>
        <v>-0.2271152018512695</v>
      </c>
      <c r="D42" s="10">
        <f t="shared" si="7"/>
        <v>-0.7008078932942837</v>
      </c>
      <c r="E42" s="10">
        <f t="shared" si="7"/>
        <v>-2.6953052623903235</v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-1.667304490265515</v>
      </c>
      <c r="L42" s="10">
        <f t="shared" si="8"/>
        <v>-1.179576202469977</v>
      </c>
      <c r="M42" s="10">
        <f t="shared" si="9"/>
        <v>0.9998949250742545</v>
      </c>
    </row>
    <row r="43" spans="1:13" ht="12.75">
      <c r="A43" s="22" t="str">
        <f t="shared" si="6"/>
        <v>GARCIA, O</v>
      </c>
      <c r="B43" s="10">
        <f t="shared" si="7"/>
        <v>0.8134976720975889</v>
      </c>
      <c r="C43" s="10">
        <f t="shared" si="7"/>
        <v>0.3145757143654284</v>
      </c>
      <c r="D43" s="10">
        <f t="shared" si="7"/>
        <v>-0.061729192673585453</v>
      </c>
      <c r="E43" s="10">
        <f t="shared" si="7"/>
        <v>0.482499580411884</v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0.559011630964418</v>
      </c>
      <c r="L43" s="10">
        <f t="shared" si="8"/>
        <v>0.4215710810331467</v>
      </c>
      <c r="M43" s="10">
        <f t="shared" si="9"/>
        <v>0.32451340597836303</v>
      </c>
    </row>
    <row r="44" spans="1:13" ht="12.75">
      <c r="A44" s="22" t="str">
        <f t="shared" si="6"/>
        <v>LOPEZ</v>
      </c>
      <c r="B44" s="10">
        <f t="shared" si="7"/>
        <v>0.15381924794047974</v>
      </c>
      <c r="C44" s="10">
        <f t="shared" si="7"/>
        <v>0.156582530468891</v>
      </c>
      <c r="D44" s="10">
        <f t="shared" si="7"/>
        <v>-0.4974646703695158</v>
      </c>
      <c r="E44" s="10">
        <f t="shared" si="7"/>
        <v>-0.8128013065998855</v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-0.3984599876064974</v>
      </c>
      <c r="L44" s="10">
        <f t="shared" si="8"/>
        <v>-0.2796648372333056</v>
      </c>
      <c r="M44" s="10">
        <f t="shared" si="9"/>
        <v>0.425442054797437</v>
      </c>
    </row>
    <row r="45" spans="1:13" ht="12.75">
      <c r="A45" s="22" t="str">
        <f t="shared" si="6"/>
        <v>VIERA</v>
      </c>
      <c r="B45" s="10">
        <f t="shared" si="7"/>
        <v>-2.637127931185753</v>
      </c>
      <c r="C45" s="10">
        <f t="shared" si="7"/>
        <v>-2.5067311409298707</v>
      </c>
      <c r="D45" s="10">
        <f t="shared" si="7"/>
        <v>0.9840359537966433</v>
      </c>
      <c r="E45" s="10">
        <f t="shared" si="7"/>
        <v>-0.45011705823659004</v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-1.6128142355501023</v>
      </c>
      <c r="L45" s="10">
        <f t="shared" si="8"/>
        <v>-1.2445508824211347</v>
      </c>
      <c r="M45" s="10">
        <f t="shared" si="9"/>
        <v>1.5219816134356376</v>
      </c>
    </row>
    <row r="46" spans="1:13" ht="12.75">
      <c r="A46" s="22" t="str">
        <f t="shared" si="6"/>
        <v>RODRIGUEZ</v>
      </c>
      <c r="B46" s="10">
        <f t="shared" si="7"/>
        <v>0.40754171877013645</v>
      </c>
      <c r="C46" s="10">
        <f t="shared" si="7"/>
        <v>0.2920052595230665</v>
      </c>
      <c r="D46" s="10">
        <f t="shared" si="7"/>
        <v>0.3740062850223398</v>
      </c>
      <c r="E46" s="10">
        <f t="shared" si="7"/>
        <v>-0.5882824861845123</v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0.060815016423452155</v>
      </c>
      <c r="L46" s="10">
        <f t="shared" si="8"/>
        <v>0.1092171587108965</v>
      </c>
      <c r="M46" s="10">
        <f t="shared" si="9"/>
        <v>0.41272594913364485</v>
      </c>
    </row>
    <row r="47" spans="1:13" ht="12.75">
      <c r="A47" s="22" t="str">
        <f t="shared" si="6"/>
        <v>RAMIREZ</v>
      </c>
      <c r="B47" s="10">
        <f t="shared" si="7"/>
        <v>0.99110340167835</v>
      </c>
      <c r="C47" s="10">
        <f t="shared" si="7"/>
        <v>0.3597166240501522</v>
      </c>
      <c r="D47" s="10">
        <f t="shared" si="7"/>
        <v>-1.5432298168397447</v>
      </c>
      <c r="E47" s="10">
        <f t="shared" si="7"/>
        <v>0.5343116158923552</v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0.2554230689785223</v>
      </c>
      <c r="L47" s="10">
        <f t="shared" si="8"/>
        <v>0.11946497875192699</v>
      </c>
      <c r="M47" s="10">
        <f t="shared" si="9"/>
        <v>0.9711604799571725</v>
      </c>
    </row>
    <row r="48" spans="1:13" ht="12.75">
      <c r="A48" s="22" t="str">
        <f t="shared" si="6"/>
        <v>ADAMS</v>
      </c>
      <c r="B48" s="10">
        <f t="shared" si="7"/>
        <v>-1.1401653532907734</v>
      </c>
      <c r="C48" s="10">
        <f t="shared" si="7"/>
        <v>-1.5362015827082884</v>
      </c>
      <c r="D48" s="10">
        <f t="shared" si="7"/>
        <v>-1.3689356257613765</v>
      </c>
      <c r="E48" s="10">
        <f t="shared" si="7"/>
        <v>0.3616048309574517</v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-1.083480332600324</v>
      </c>
      <c r="L48" s="10">
        <f t="shared" si="8"/>
        <v>-0.9534356126806621</v>
      </c>
      <c r="M48" s="10">
        <f t="shared" si="9"/>
        <v>0.7571934083019253</v>
      </c>
    </row>
    <row r="49" spans="1:13" ht="12.75">
      <c r="A49" s="22" t="str">
        <f t="shared" si="6"/>
        <v>RADONICH</v>
      </c>
      <c r="B49" s="10">
        <f t="shared" si="7"/>
        <v>-0.023786481640281302</v>
      </c>
      <c r="C49" s="10">
        <f t="shared" si="7"/>
        <v>0.8111257208973984</v>
      </c>
      <c r="D49" s="10">
        <f t="shared" si="7"/>
        <v>-0.3231704792911426</v>
      </c>
      <c r="E49" s="10">
        <f t="shared" si="7"/>
        <v>-0.07016213137980479</v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0.1542268816498867</v>
      </c>
      <c r="L49" s="10">
        <f t="shared" si="8"/>
        <v>0.1096467020472113</v>
      </c>
      <c r="M49" s="10">
        <f t="shared" si="9"/>
        <v>0.4276466268572307</v>
      </c>
    </row>
    <row r="50" spans="1:13" ht="12.75">
      <c r="A50" s="22" t="str">
        <f t="shared" si="6"/>
        <v>HSU</v>
      </c>
      <c r="B50" s="10">
        <f t="shared" si="7"/>
        <v>1.320942613756907</v>
      </c>
      <c r="C50" s="10">
        <f t="shared" si="7"/>
        <v>1.5333802758529957</v>
      </c>
      <c r="D50" s="10">
        <f t="shared" si="7"/>
        <v>2.3202914187308292</v>
      </c>
      <c r="E50" s="10">
        <f t="shared" si="7"/>
        <v>0.5343116158923552</v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  <v>1.7967188452146314</v>
      </c>
      <c r="L50" s="10">
        <f t="shared" si="8"/>
        <v>1.501128953889544</v>
      </c>
      <c r="M50" s="10">
        <f t="shared" si="9"/>
        <v>0.6570090481966702</v>
      </c>
    </row>
    <row r="51" spans="1:13" ht="12.75">
      <c r="A51" s="22" t="str">
        <f t="shared" si="6"/>
        <v>CAPRONI</v>
      </c>
      <c r="B51" s="10">
        <f t="shared" si="7"/>
        <v>0.6358919425168325</v>
      </c>
      <c r="C51" s="10">
        <f t="shared" si="7"/>
        <v>1.0368302693210256</v>
      </c>
      <c r="D51" s="10">
        <f t="shared" si="7"/>
        <v>-0.03268016082719078</v>
      </c>
      <c r="E51" s="10">
        <f t="shared" si="7"/>
        <v>0.4134168664379229</v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0.7302667172128795</v>
      </c>
      <c r="L51" s="10">
        <f t="shared" si="8"/>
        <v>0.556745126932294</v>
      </c>
      <c r="M51" s="10">
        <f t="shared" si="9"/>
        <v>0.3983782325754566</v>
      </c>
    </row>
    <row r="52" spans="1:13" ht="12.75">
      <c r="A52" s="22" t="str">
        <f t="shared" si="6"/>
        <v>WALKER</v>
      </c>
      <c r="B52" s="10">
        <f t="shared" si="7"/>
        <v>0.99110340167835</v>
      </c>
      <c r="C52" s="10">
        <f t="shared" si="7"/>
        <v>0.8111257208973984</v>
      </c>
      <c r="D52" s="10">
        <f t="shared" si="7"/>
        <v>0.9840359537966433</v>
      </c>
      <c r="E52" s="10">
        <f t="shared" si="7"/>
        <v>2.0368606448260063</v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  <v>1.7655815568058162</v>
      </c>
      <c r="L52" s="10">
        <f t="shared" si="8"/>
        <v>1.3177414556008429</v>
      </c>
      <c r="M52" s="10">
        <f t="shared" si="9"/>
        <v>0.5459863659957347</v>
      </c>
    </row>
    <row r="53" spans="1:13" ht="12.75">
      <c r="A53" s="22" t="str">
        <f t="shared" si="6"/>
        <v>MACH</v>
      </c>
      <c r="B53" s="10">
        <f t="shared" si="7"/>
        <v>-0.9118151295440821</v>
      </c>
      <c r="C53" s="10">
        <f t="shared" si="7"/>
        <v>-0.27225611153599333</v>
      </c>
      <c r="D53" s="10">
        <f t="shared" si="7"/>
        <v>-0.8170040206798623</v>
      </c>
      <c r="E53" s="10">
        <f t="shared" si="7"/>
        <v>0.6206650083598062</v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  <v>-0.3128324444822639</v>
      </c>
      <c r="L53" s="10">
        <f t="shared" si="8"/>
        <v>-0.338648539576479</v>
      </c>
      <c r="M53" s="10">
        <f t="shared" si="9"/>
        <v>0.6088310140502593</v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-2.637127931185753</v>
      </c>
      <c r="C58" s="10">
        <f t="shared" si="10"/>
        <v>-2.5067311409298707</v>
      </c>
      <c r="D58" s="10">
        <f t="shared" si="10"/>
        <v>2.3202914187308292</v>
      </c>
      <c r="E58" s="10">
        <f t="shared" si="10"/>
        <v>-2.6953052623903235</v>
      </c>
      <c r="F58" s="10">
        <f t="shared" si="10"/>
        <v>0</v>
      </c>
      <c r="G58" s="10">
        <f t="shared" si="10"/>
        <v>0</v>
      </c>
      <c r="H58" s="10">
        <f t="shared" si="10"/>
        <v>0</v>
      </c>
      <c r="I58" s="10">
        <f t="shared" si="10"/>
        <v>0</v>
      </c>
      <c r="J58" s="10">
        <f t="shared" si="10"/>
        <v>0</v>
      </c>
      <c r="K58" s="10">
        <f t="shared" si="10"/>
        <v>1.7967188452146314</v>
      </c>
      <c r="L58" s="10">
        <f t="shared" si="10"/>
        <v>1.501128953889544</v>
      </c>
      <c r="M58" s="10">
        <f t="shared" si="10"/>
        <v>1.5219816134356376</v>
      </c>
    </row>
    <row r="59" spans="1:13" ht="12.75">
      <c r="A59" s="7" t="s">
        <v>6</v>
      </c>
      <c r="B59" s="10">
        <f>IF(MAX(B38:B57)&lt;0,MAX(B38:B57),IF(MIN(B38:B57)&gt;=0,MIN(B38:B57),IF(ABS(DMAX(B37:B57,1,'criteria-skirts'!B1:B2))&lt;MIN(DMIN(B37:B57,1,'criteria-skirts'!B3:B4)),DMAX(B37:B57,1,'criteria-skirts'!B1:B2),DMIN(B37:B57,1,'criteria-skirts'!B3:B4))))</f>
        <v>-0.023786481640281302</v>
      </c>
      <c r="C59" s="10">
        <f>IF(MAX(C38:C57)&lt;0,MAX(C38:C57),IF(MIN(C38:C57)&gt;=0,MIN(C38:C57),IF(ABS(DMAX(C37:C57,1,'criteria-skirts'!C1:C2))&lt;MIN(DMIN(C37:C57,1,'criteria-skirts'!C3:C4)),DMAX(C37:C57,1,'criteria-skirts'!C1:C2),DMIN(C37:C57,1,'criteria-skirts'!C3:C4))))</f>
        <v>0.156582530468891</v>
      </c>
      <c r="D59" s="10">
        <f>IF(MAX(D38:D57)&lt;0,MAX(D38:D57),IF(MIN(D38:D57)&gt;=0,MIN(D38:D57),IF(ABS(DMAX(D37:D57,1,'criteria-skirts'!D1:D2))&lt;MIN(DMIN(D37:D57,1,'criteria-skirts'!D3:D4)),DMAX(D37:D57,1,'criteria-skirts'!D1:D2),DMIN(D37:D57,1,'criteria-skirts'!D3:D4))))</f>
        <v>-0.03268016082719078</v>
      </c>
      <c r="E59" s="10">
        <f>IF(MAX(E38:E57)&lt;0,MAX(E38:E57),IF(MIN(E38:E57)&gt;=0,MIN(E38:E57),IF(ABS(DMAX(E37:E57,1,'criteria-skirts'!E1:E2))&lt;MIN(DMIN(E37:E57,1,'criteria-skirts'!E3:E4)),DMAX(E37:E57,1,'criteria-skirts'!E1:E2),DMIN(E37:E57,1,'criteria-skirts'!E3:E4))))</f>
        <v>-0.07016213137980479</v>
      </c>
      <c r="F59" s="10">
        <f>IF(MAX(F38:F57)&lt;0,MAX(F38:F57),IF(MIN(F38:F57)&gt;=0,MIN(F38:F57),IF(ABS(DMAX(F37:F57,1,'criteria-skirts'!F1:F2))&lt;MIN(DMIN(F37:F57,1,'criteria-skirts'!F3:F4)),DMAX(F37:F57,1,'criteria-skirts'!F1:F2),DMIN(F37:F57,1,'criteria-skirts'!F3:F4))))</f>
        <v>0</v>
      </c>
      <c r="G59" s="10">
        <f>IF(MAX(G38:G57)&lt;0,MAX(G38:G57),IF(MIN(G38:G57)&gt;=0,MIN(G38:G57),IF(ABS(DMAX(G37:G57,1,'criteria-skirts'!G1:G2))&lt;MIN(DMIN(G37:G57,1,'criteria-skirts'!G3:G4)),DMAX(G37:G57,1,'criteria-skirts'!G1:G2),DMIN(G37:G57,1,'criteria-skirts'!G3:G4))))</f>
        <v>0</v>
      </c>
      <c r="H59" s="10">
        <f>IF(MAX(H38:H57)&lt;0,MAX(H38:H57),IF(MIN(H38:H57)&gt;=0,MIN(H38:H57),IF(ABS(DMAX(H37:H57,1,'criteria-skirts'!H1:H2))&lt;MIN(DMIN(H37:H57,1,'criteria-skirts'!H3:H4)),DMAX(H37:H57,1,'criteria-skirts'!H1:H2),DMIN(H37:H57,1,'criteria-skirts'!H3:H4))))</f>
        <v>0</v>
      </c>
      <c r="I59" s="10">
        <f>IF(MAX(I38:I57)&lt;0,MAX(I38:I57),IF(MIN(I38:I57)&gt;=0,MIN(I38:I57),IF(ABS(DMAX(I37:I57,1,'criteria-skirts'!I1:I2))&lt;MIN(DMIN(I37:I57,1,'criteria-skirts'!I3:I4)),DMAX(I37:I57,1,'criteria-skirts'!I1:I2),DMIN(I37:I57,1,'criteria-skirts'!I3:I4))))</f>
        <v>0</v>
      </c>
      <c r="J59" s="10">
        <f>IF(MAX(J38:J57)&lt;0,MAX(J38:J57),IF(MIN(J38:J57)&gt;=0,MIN(J38:J57),IF(ABS(DMAX(J37:J57,1,'criteria-skirts'!J1:J2))&lt;MIN(DMIN(J37:J57,1,'criteria-skirts'!J3:J4)),DMAX(J37:J57,1,'criteria-skirts'!J1:J2),DMIN(J37:J57,1,'criteria-skirts'!J3:J4))))</f>
        <v>0</v>
      </c>
      <c r="K59" s="10">
        <f>IF(MAX(K38:K57)&lt;0,MAX(K38:K57),IF(MIN(K38:K57)&gt;=0,MIN(K38:K57),IF(ABS(DMAX(K37:K57,1,'criteria-skirts'!K1:K2))&lt;MIN(DMIN(K37:K57,1,'criteria-skirts'!K3:K4)),DMAX(K37:K57,1,'criteria-skirts'!K1:K2),DMIN(K37:K57,1,'criteria-skirts'!K3:K4))))</f>
        <v>0.060815016423452155</v>
      </c>
      <c r="L59" s="10">
        <f>IF(MAX(L38:L57)&lt;0,MAX(L38:L57),IF(MIN(L38:L57)&gt;=0,MIN(L38:L57),IF(ABS(DMAX(L37:L57,1,'criteria-skirts'!L1:L2))&lt;MIN(DMIN(L37:L57,1,'criteria-skirts'!L3:L4)),DMAX(L37:L57,1,'criteria-skirts'!L1:L2),DMIN(L37:L57,1,'criteria-skirts'!L3:L4))))</f>
        <v>0.004245096317445127</v>
      </c>
      <c r="M59" s="10">
        <f>IF(MAX(M38:M57)&lt;0,MAX(M38:M57),IF(MIN(M38:M57)&gt;=0,MIN(M38:M57),IF(ABS(DMAX(M37:M57,1,'criteria-skirts'!M1:M2))&lt;MIN(DMIN(M37:M57,1,'criteria-skirts'!M3:M4)),DMAX(M37:M57,1,'criteria-skirts'!M1:M2),DMIN(M37:M57,1,'criteria-skirts'!M3:M4))))</f>
        <v>0.17962358307172793</v>
      </c>
    </row>
    <row r="60" spans="1:13" ht="12.75">
      <c r="A60" s="7" t="s">
        <v>7</v>
      </c>
      <c r="B60" s="10">
        <f aca="true" t="shared" si="11" ref="B60:K60">IF(ISERR(AVERAGE(B38:B57)),"",AVERAGE(B38:B57))</f>
        <v>7.216449660063518E-16</v>
      </c>
      <c r="C60" s="10">
        <f t="shared" si="11"/>
        <v>1.9810542095655137E-15</v>
      </c>
      <c r="D60" s="10">
        <f t="shared" si="11"/>
        <v>3.219646771412954E-15</v>
      </c>
      <c r="E60" s="10">
        <f t="shared" si="11"/>
        <v>-2.0816681711721685E-16</v>
      </c>
      <c r="F60" s="10">
        <f t="shared" si="11"/>
      </c>
      <c r="G60" s="10">
        <f t="shared" si="11"/>
      </c>
      <c r="H60" s="10">
        <f t="shared" si="11"/>
      </c>
      <c r="I60" s="10">
        <f t="shared" si="11"/>
      </c>
      <c r="J60" s="10">
        <f t="shared" si="11"/>
      </c>
      <c r="K60" s="10">
        <f t="shared" si="11"/>
        <v>-2.5673907444456745E-15</v>
      </c>
      <c r="L60" s="24"/>
      <c r="M60" s="24"/>
    </row>
    <row r="61" spans="1:13" ht="12.75">
      <c r="A61" s="7" t="s">
        <v>8</v>
      </c>
      <c r="B61" s="10">
        <f aca="true" t="shared" si="12" ref="B61:K61">IF(ISERR(STDEV(B38:B57)),"",STDEV(B38:B57))</f>
        <v>0.9999999999999873</v>
      </c>
      <c r="C61" s="10">
        <f t="shared" si="12"/>
        <v>1.0000000000000009</v>
      </c>
      <c r="D61" s="10">
        <f t="shared" si="12"/>
        <v>0.9999999999999165</v>
      </c>
      <c r="E61" s="10">
        <f t="shared" si="12"/>
        <v>1.0000000000000047</v>
      </c>
      <c r="F61" s="10">
        <f t="shared" si="12"/>
      </c>
      <c r="G61" s="10">
        <f t="shared" si="12"/>
      </c>
      <c r="H61" s="10">
        <f t="shared" si="12"/>
      </c>
      <c r="I61" s="10">
        <f t="shared" si="12"/>
      </c>
      <c r="J61" s="10">
        <f t="shared" si="12"/>
      </c>
      <c r="K61" s="10">
        <f t="shared" si="12"/>
        <v>1.0000000000001161</v>
      </c>
      <c r="L61" s="24"/>
      <c r="M61" s="24"/>
    </row>
    <row r="62" spans="1:13" ht="12.75">
      <c r="A62" s="22" t="s">
        <v>9</v>
      </c>
      <c r="B62" s="10">
        <f aca="true" t="shared" si="13" ref="B62:K62">B30</f>
        <v>8.209375</v>
      </c>
      <c r="C62" s="10">
        <f t="shared" si="13"/>
        <v>8.840625</v>
      </c>
      <c r="D62" s="10">
        <f t="shared" si="13"/>
        <v>8.661249999999999</v>
      </c>
      <c r="E62" s="10">
        <f t="shared" si="13"/>
        <v>7.590625</v>
      </c>
      <c r="F62" s="10">
        <f t="shared" si="13"/>
      </c>
      <c r="G62" s="10">
        <f t="shared" si="13"/>
      </c>
      <c r="H62" s="10">
        <f t="shared" si="13"/>
      </c>
      <c r="I62" s="10">
        <f t="shared" si="13"/>
      </c>
      <c r="J62" s="10">
        <f t="shared" si="13"/>
      </c>
      <c r="K62" s="10">
        <f t="shared" si="13"/>
        <v>8.32546875</v>
      </c>
      <c r="L62" s="24"/>
      <c r="M62" s="24"/>
    </row>
    <row r="63" spans="1:13" ht="12.75">
      <c r="A63" s="22" t="s">
        <v>10</v>
      </c>
      <c r="B63" s="10">
        <f aca="true" t="shared" si="14" ref="B63:K63">B31</f>
        <v>0.39413142900983844</v>
      </c>
      <c r="C63" s="10">
        <f t="shared" si="14"/>
        <v>0.44305708811995415</v>
      </c>
      <c r="D63" s="10">
        <f t="shared" si="14"/>
        <v>0.344245551895765</v>
      </c>
      <c r="E63" s="10">
        <f t="shared" si="14"/>
        <v>0.579016047561145</v>
      </c>
      <c r="F63" s="10">
        <f t="shared" si="14"/>
      </c>
      <c r="G63" s="10">
        <f t="shared" si="14"/>
      </c>
      <c r="H63" s="10">
        <f t="shared" si="14"/>
      </c>
      <c r="I63" s="10">
        <f t="shared" si="14"/>
      </c>
      <c r="J63" s="10">
        <f t="shared" si="14"/>
      </c>
      <c r="K63" s="10">
        <f t="shared" si="14"/>
        <v>0.32115834457731673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Sludge!B7</f>
        <v>Rocker Cover L</v>
      </c>
      <c r="C1" s="7" t="str">
        <f>Sludge!C7</f>
        <v>Rocker Cover R</v>
      </c>
      <c r="D1" s="7" t="str">
        <f>Sludge!D7</f>
        <v>Rocker Cover Baffle L</v>
      </c>
      <c r="E1" s="7" t="str">
        <f>Sludge!E7</f>
        <v>Rocker Cover Baffle R</v>
      </c>
      <c r="F1" s="7" t="str">
        <f>Sludge!F7</f>
        <v>Timing Chain Cover</v>
      </c>
      <c r="G1" s="7" t="str">
        <f>Sludge!G7</f>
        <v>Oil Pan Baffle</v>
      </c>
      <c r="H1" s="7" t="str">
        <f>Sludge!H7</f>
        <v>Oil Pan</v>
      </c>
      <c r="I1" s="7" t="str">
        <f>Sludge!I7</f>
        <v>Valve Deck Area L</v>
      </c>
      <c r="J1" s="7" t="str">
        <f>Sludge!J7</f>
        <v>Valve Deck Area R</v>
      </c>
      <c r="K1" s="7" t="str">
        <f>Sludge!K7</f>
        <v>Average Sludge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Sludge!B7</f>
        <v>Rocker Cover L</v>
      </c>
      <c r="C3" s="7" t="str">
        <f>Sludge!C7</f>
        <v>Rocker Cover R</v>
      </c>
      <c r="D3" s="7" t="str">
        <f>Sludge!D7</f>
        <v>Rocker Cover Baffle L</v>
      </c>
      <c r="E3" s="7" t="str">
        <f>Sludge!E7</f>
        <v>Rocker Cover Baffle R</v>
      </c>
      <c r="F3" s="7" t="str">
        <f>Sludge!F7</f>
        <v>Timing Chain Cover</v>
      </c>
      <c r="G3" s="7" t="str">
        <f>Sludge!G7</f>
        <v>Oil Pan Baffle</v>
      </c>
      <c r="H3" s="7" t="str">
        <f>Sludge!H7</f>
        <v>Oil Pan</v>
      </c>
      <c r="I3" s="7" t="str">
        <f>Sludge!I7</f>
        <v>Valve Deck Area L</v>
      </c>
      <c r="J3" s="7" t="str">
        <f>Sludge!J7</f>
        <v>Valve Deck Area R</v>
      </c>
      <c r="K3" s="7" t="str">
        <f>Sludge!K7</f>
        <v>Average Sludge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Varnish!B7</f>
        <v>Piston Skirts (Thrust)</v>
      </c>
      <c r="C1" s="7" t="str">
        <f>Varnish!C7</f>
        <v>Rocker Cover L</v>
      </c>
      <c r="D1" s="7" t="str">
        <f>Varnish!D7</f>
        <v>Rocker Cover R</v>
      </c>
      <c r="E1" s="7" t="str">
        <f>Varnish!E7</f>
        <v> </v>
      </c>
      <c r="F1" s="7" t="str">
        <f>Varnish!F7</f>
        <v> </v>
      </c>
      <c r="G1" s="7" t="str">
        <f>Varnish!G7</f>
        <v> </v>
      </c>
      <c r="H1" s="7" t="str">
        <f>Varnish!H7</f>
        <v> </v>
      </c>
      <c r="I1" s="7" t="str">
        <f>Varnish!I7</f>
        <v> </v>
      </c>
      <c r="J1" s="7" t="str">
        <f>Varnish!J7</f>
        <v> </v>
      </c>
      <c r="K1" s="7" t="str">
        <f>Varnish!K7</f>
        <v>Average Varnish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Varnish!B7</f>
        <v>Piston Skirts (Thrust)</v>
      </c>
      <c r="C3" s="7" t="str">
        <f>Varnish!C7</f>
        <v>Rocker Cover L</v>
      </c>
      <c r="D3" s="7" t="str">
        <f>Varnish!D7</f>
        <v>Rocker Cover R</v>
      </c>
      <c r="E3" s="7" t="str">
        <f>Varnish!E7</f>
        <v> </v>
      </c>
      <c r="F3" s="7" t="str">
        <f>Varnish!F7</f>
        <v> </v>
      </c>
      <c r="G3" s="7" t="str">
        <f>Varnish!G7</f>
        <v> </v>
      </c>
      <c r="H3" s="7" t="str">
        <f>Varnish!H7</f>
        <v> </v>
      </c>
      <c r="I3" s="7" t="str">
        <f>Varnish!I7</f>
        <v> </v>
      </c>
      <c r="J3" s="7" t="str">
        <f>Varnish!J7</f>
        <v> </v>
      </c>
      <c r="K3" s="7" t="str">
        <f>Varnish!K7</f>
        <v>Average Varnish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Clogging!B7</f>
        <v>Oil Screen %Sludge</v>
      </c>
      <c r="C1" s="7" t="str">
        <f>Clogging!C7</f>
        <v>Oil Screen %Debris</v>
      </c>
      <c r="D1" s="7" t="str">
        <f>Clogging!D7</f>
        <v>Oil Ring %</v>
      </c>
      <c r="E1" s="7" t="str">
        <f>Clogging!E7</f>
        <v>Total Screen Clogging</v>
      </c>
      <c r="F1" s="7" t="str">
        <f>Clogging!F7</f>
        <v> </v>
      </c>
      <c r="G1" s="7" t="str">
        <f>Clogging!G7</f>
        <v> </v>
      </c>
      <c r="H1" s="7" t="str">
        <f>Clogging!H7</f>
        <v> </v>
      </c>
      <c r="I1" s="7" t="str">
        <f>Clogging!I7</f>
        <v> </v>
      </c>
      <c r="J1" s="7" t="str">
        <f>Clogging!J7</f>
        <v> </v>
      </c>
      <c r="K1" s="7" t="str">
        <f>Clogging!K7</f>
        <v> 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Clogging!B7</f>
        <v>Oil Screen %Sludge</v>
      </c>
      <c r="C3" s="7" t="str">
        <f>Clogging!C7</f>
        <v>Oil Screen %Debris</v>
      </c>
      <c r="D3" s="7" t="str">
        <f>Clogging!D7</f>
        <v>Oil Ring %</v>
      </c>
      <c r="E3" s="7" t="str">
        <f>Clogging!E7</f>
        <v>Total Screen Clogging</v>
      </c>
      <c r="F3" s="7" t="str">
        <f>Clogging!F7</f>
        <v> </v>
      </c>
      <c r="G3" s="7" t="str">
        <f>Clogging!G7</f>
        <v> </v>
      </c>
      <c r="H3" s="7" t="str">
        <f>Clogging!H7</f>
        <v> </v>
      </c>
      <c r="I3" s="7" t="str">
        <f>Clogging!I7</f>
        <v> </v>
      </c>
      <c r="J3" s="7" t="str">
        <f>Clogging!J7</f>
        <v> </v>
      </c>
      <c r="K3" s="7" t="str">
        <f>Clogging!K7</f>
        <v> 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'Piston Skirts'!B7</f>
        <v>Piston 1</v>
      </c>
      <c r="C1" s="7" t="str">
        <f>'Piston Skirts'!C7</f>
        <v>Piston 2</v>
      </c>
      <c r="D1" s="7" t="str">
        <f>'Piston Skirts'!D7</f>
        <v>Piston 3</v>
      </c>
      <c r="E1" s="7" t="str">
        <f>'Piston Skirts'!E7</f>
        <v>Piston 4</v>
      </c>
      <c r="F1" s="7" t="str">
        <f>'Piston Skirts'!F7</f>
        <v>Piston 5</v>
      </c>
      <c r="G1" s="7" t="str">
        <f>'Piston Skirts'!G7</f>
        <v>Piston 6</v>
      </c>
      <c r="H1" s="7" t="str">
        <f>'Piston Skirts'!H7</f>
        <v>Piston 7</v>
      </c>
      <c r="I1" s="7" t="str">
        <f>'Piston Skirts'!I7</f>
        <v>Piston 8</v>
      </c>
      <c r="J1" s="7" t="str">
        <f>'Piston Skirts'!J7</f>
        <v> </v>
      </c>
      <c r="K1" s="7" t="str">
        <f>'Piston Skirts'!K7</f>
        <v>Average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'Piston Skirts'!B7</f>
        <v>Piston 1</v>
      </c>
      <c r="C3" s="7" t="str">
        <f>'Piston Skirts'!C7</f>
        <v>Piston 2</v>
      </c>
      <c r="D3" s="7" t="str">
        <f>'Piston Skirts'!D7</f>
        <v>Piston 3</v>
      </c>
      <c r="E3" s="7" t="str">
        <f>'Piston Skirts'!E7</f>
        <v>Piston 4</v>
      </c>
      <c r="F3" s="7" t="str">
        <f>'Piston Skirts'!F7</f>
        <v>Piston 5</v>
      </c>
      <c r="G3" s="7" t="str">
        <f>'Piston Skirts'!G7</f>
        <v>Piston 6</v>
      </c>
      <c r="H3" s="7" t="str">
        <f>'Piston Skirts'!H7</f>
        <v>Piston 7</v>
      </c>
      <c r="I3" s="7" t="str">
        <f>'Piston Skirts'!I7</f>
        <v>Piston 8</v>
      </c>
      <c r="J3" s="7" t="str">
        <f>'Piston Skirts'!J7</f>
        <v> </v>
      </c>
      <c r="K3" s="7" t="str">
        <f>'Piston Skirts'!K7</f>
        <v>Average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C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Sludge!B7</f>
        <v>Rocker Cover L</v>
      </c>
      <c r="C1" s="7" t="str">
        <f>Sludge!C7</f>
        <v>Rocker Cover R</v>
      </c>
      <c r="D1" s="7" t="str">
        <f>Sludge!D7</f>
        <v>Rocker Cover Baffle L</v>
      </c>
      <c r="E1" s="7" t="str">
        <f>Sludge!E7</f>
        <v>Rocker Cover Baffle R</v>
      </c>
      <c r="F1" s="7" t="str">
        <f>Sludge!F7</f>
        <v>Timing Chain Cover</v>
      </c>
      <c r="G1" s="7" t="str">
        <f>Sludge!G7</f>
        <v>Oil Pan Baffle</v>
      </c>
      <c r="H1" s="7" t="str">
        <f>Sludge!H7</f>
        <v>Oil Pan</v>
      </c>
      <c r="I1" s="7" t="str">
        <f>Sludge!I7</f>
        <v>Valve Deck Area L</v>
      </c>
      <c r="J1" s="7" t="str">
        <f>Sludge!J7</f>
        <v>Valve Deck Area R</v>
      </c>
      <c r="K1" s="7" t="str">
        <f>Sludge!K7</f>
        <v>Average Sludge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Sludge!B7</f>
        <v>Rocker Cover L</v>
      </c>
      <c r="C3" s="7" t="str">
        <f>Sludge!C7</f>
        <v>Rocker Cover R</v>
      </c>
      <c r="D3" s="7" t="str">
        <f>Sludge!D7</f>
        <v>Rocker Cover Baffle L</v>
      </c>
      <c r="E3" s="7" t="str">
        <f>Sludge!E7</f>
        <v>Rocker Cover Baffle R</v>
      </c>
      <c r="F3" s="7" t="str">
        <f>Sludge!F7</f>
        <v>Timing Chain Cover</v>
      </c>
      <c r="G3" s="7" t="str">
        <f>Sludge!G7</f>
        <v>Oil Pan Baffle</v>
      </c>
      <c r="H3" s="7" t="str">
        <f>Sludge!H7</f>
        <v>Oil Pan</v>
      </c>
      <c r="I3" s="7" t="str">
        <f>Sludge!I7</f>
        <v>Valve Deck Area L</v>
      </c>
      <c r="J3" s="7" t="str">
        <f>Sludge!J7</f>
        <v>Valve Deck Area R</v>
      </c>
      <c r="K3" s="7" t="str">
        <f>Sludge!K7</f>
        <v>Average Sludge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 Oil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 Oil Company</dc:creator>
  <cp:keywords/>
  <dc:description/>
  <cp:lastModifiedBy>Scott Parke</cp:lastModifiedBy>
  <cp:lastPrinted>2002-09-26T01:20:46Z</cp:lastPrinted>
  <dcterms:created xsi:type="dcterms:W3CDTF">1999-03-05T21:55:02Z</dcterms:created>
  <dcterms:modified xsi:type="dcterms:W3CDTF">2002-09-26T01:28:58Z</dcterms:modified>
  <cp:category/>
  <cp:version/>
  <cp:contentType/>
  <cp:contentStatus/>
</cp:coreProperties>
</file>