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65500" windowWidth="11976" windowHeight="6600" tabRatio="926" activeTab="0"/>
  </bookViews>
  <sheets>
    <sheet name="Sludge" sheetId="1" r:id="rId1"/>
    <sheet name="Varnish" sheetId="2" r:id="rId2"/>
    <sheet name="Clogging" sheetId="3" r:id="rId3"/>
    <sheet name="Piston Skirts" sheetId="4" r:id="rId4"/>
    <sheet name="criteria-sludge" sheetId="5" state="hidden" r:id="rId5"/>
    <sheet name="criteria-varnish" sheetId="6" state="hidden" r:id="rId6"/>
    <sheet name="criteria-clogging" sheetId="7" state="hidden" r:id="rId7"/>
    <sheet name="criteria-skirts" sheetId="8" state="hidden" r:id="rId8"/>
    <sheet name="criteria" sheetId="9" state="hidden" r:id="rId9"/>
    <sheet name="weighting" sheetId="10" state="hidden" r:id="rId10"/>
  </sheets>
  <externalReferences>
    <externalReference r:id="rId13"/>
  </externalReferences>
  <definedNames>
    <definedName name="\t" localSheetId="2">'Clogging'!$T$72:$X$163</definedName>
    <definedName name="\t" localSheetId="3">'Piston Skirts'!$T$72:$X$163</definedName>
    <definedName name="\t" localSheetId="0">'Sludge'!$T$72:$X$163</definedName>
    <definedName name="\t" localSheetId="1">'Varnish'!$T$72:$X$163</definedName>
    <definedName name="\t">#REF!</definedName>
  </definedNames>
  <calcPr fullCalcOnLoad="1"/>
</workbook>
</file>

<file path=xl/sharedStrings.xml><?xml version="1.0" encoding="utf-8"?>
<sst xmlns="http://schemas.openxmlformats.org/spreadsheetml/2006/main" count="277" uniqueCount="70">
  <si>
    <t>MAXIMUM</t>
  </si>
  <si>
    <t>MINIMUM</t>
  </si>
  <si>
    <t>MEAN</t>
  </si>
  <si>
    <t>STD.DEV.</t>
  </si>
  <si>
    <t>STD</t>
  </si>
  <si>
    <t>Yi MAXIMUM</t>
  </si>
  <si>
    <t>Yi MINIMUM</t>
  </si>
  <si>
    <t>Yi MEAN</t>
  </si>
  <si>
    <t>Yi STD</t>
  </si>
  <si>
    <t>Ratings MEAN</t>
  </si>
  <si>
    <t>Ratings STD</t>
  </si>
  <si>
    <t>PART ID =</t>
  </si>
  <si>
    <t>RATED VALUES</t>
  </si>
  <si>
    <t>Yi VALUES</t>
  </si>
  <si>
    <t>&lt;0</t>
  </si>
  <si>
    <t>&gt;=0</t>
  </si>
  <si>
    <t>wfg1</t>
  </si>
  <si>
    <t>wfg2</t>
  </si>
  <si>
    <t>wfg3</t>
  </si>
  <si>
    <t>wfl2</t>
  </si>
  <si>
    <t>wfl3</t>
  </si>
  <si>
    <t>wfuc</t>
  </si>
  <si>
    <t>wfpsv</t>
  </si>
  <si>
    <t>Light Duty Rating Workshop</t>
  </si>
  <si>
    <t>KOBRINETZ</t>
  </si>
  <si>
    <t>CUNNIFF</t>
  </si>
  <si>
    <t>LOPEZ</t>
  </si>
  <si>
    <t>CASTILLO</t>
  </si>
  <si>
    <t>RODRIGUEZ</t>
  </si>
  <si>
    <t>Rocker Cover R</t>
  </si>
  <si>
    <t>Rocker Cover L</t>
  </si>
  <si>
    <t>Rocker Cover Baffle L</t>
  </si>
  <si>
    <t>Rocker Cover Baffle R</t>
  </si>
  <si>
    <t>Timing Chain Cover</t>
  </si>
  <si>
    <t>Oil Pan Baffle</t>
  </si>
  <si>
    <t>Oil Pan</t>
  </si>
  <si>
    <t>Valve Deck Area L</t>
  </si>
  <si>
    <t>Valve Deck Area R</t>
  </si>
  <si>
    <t>Average Sludge</t>
  </si>
  <si>
    <t>Piston Skirts (Thrust)</t>
  </si>
  <si>
    <t>Average Varnish</t>
  </si>
  <si>
    <t xml:space="preserve"> </t>
  </si>
  <si>
    <t>Oil Screen %Sludge</t>
  </si>
  <si>
    <t>Oil Screen %Debris</t>
  </si>
  <si>
    <t>Oil Ring %</t>
  </si>
  <si>
    <t>Piston 1</t>
  </si>
  <si>
    <t>Piston 2</t>
  </si>
  <si>
    <t>Piston 3</t>
  </si>
  <si>
    <t>Piston 4</t>
  </si>
  <si>
    <t>Piston 5</t>
  </si>
  <si>
    <t>Piston 6</t>
  </si>
  <si>
    <t>Piston 7</t>
  </si>
  <si>
    <t>Piston 8</t>
  </si>
  <si>
    <t>Average</t>
  </si>
  <si>
    <t>September 23, 2002</t>
  </si>
  <si>
    <t>TSCHIRHART</t>
  </si>
  <si>
    <t>GARCIA, P</t>
  </si>
  <si>
    <t>VIERA</t>
  </si>
  <si>
    <t>GARCIA, O</t>
  </si>
  <si>
    <t>September 24, 2002</t>
  </si>
  <si>
    <t>RAMIREZ</t>
  </si>
  <si>
    <t>ADAMS</t>
  </si>
  <si>
    <t>RADONICH</t>
  </si>
  <si>
    <t>CAPRONI</t>
  </si>
  <si>
    <t>WALKER</t>
  </si>
  <si>
    <t>G3 - Sludge (screened)</t>
  </si>
  <si>
    <t>G3 - Varnish (screened)</t>
  </si>
  <si>
    <t>G3 - Clogging (screened)</t>
  </si>
  <si>
    <t>G3 - Skirts (screened)</t>
  </si>
  <si>
    <t>Total Screen Clogging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</si>
</sst>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_)"/>
    <numFmt numFmtId="168" formatCode="mmmm\-yy"/>
    <numFmt numFmtId="169" formatCode="0.000"/>
    <numFmt numFmtId="170" formatCode="0.0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164" fontId="2" fillId="0" borderId="2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6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/>
    </xf>
    <xf numFmtId="2" fontId="1" fillId="0" borderId="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5" fillId="0" borderId="1" xfId="0" applyNumberFormat="1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20923_vg_g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udge"/>
      <sheetName val="Varnish"/>
      <sheetName val="Clogging"/>
      <sheetName val="Piston Skirts"/>
      <sheetName val="criteria-sludge"/>
      <sheetName val="criteria-varnish"/>
      <sheetName val="criteria-clogging"/>
      <sheetName val="criteria-skirts"/>
      <sheetName val="criteria"/>
      <sheetName val="weight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59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65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39">
      <c r="A7" s="25"/>
      <c r="B7" s="26" t="s">
        <v>30</v>
      </c>
      <c r="C7" s="26" t="s">
        <v>29</v>
      </c>
      <c r="D7" s="26" t="s">
        <v>31</v>
      </c>
      <c r="E7" s="26" t="s">
        <v>32</v>
      </c>
      <c r="F7" s="26" t="s">
        <v>33</v>
      </c>
      <c r="G7" s="26" t="s">
        <v>34</v>
      </c>
      <c r="H7" s="26" t="s">
        <v>35</v>
      </c>
      <c r="I7" s="26" t="s">
        <v>36</v>
      </c>
      <c r="J7" s="27" t="s">
        <v>37</v>
      </c>
      <c r="K7" s="27" t="s">
        <v>38</v>
      </c>
    </row>
    <row r="8" spans="1:11" ht="12.75">
      <c r="A8" s="18" t="s">
        <v>25</v>
      </c>
      <c r="B8" s="29">
        <v>9.4</v>
      </c>
      <c r="C8" s="29">
        <v>9.44</v>
      </c>
      <c r="D8" s="29">
        <v>9.19</v>
      </c>
      <c r="E8" s="29">
        <v>8.9</v>
      </c>
      <c r="F8" s="29">
        <v>9.51</v>
      </c>
      <c r="G8" s="29">
        <v>9.52</v>
      </c>
      <c r="H8" s="29">
        <v>9.42</v>
      </c>
      <c r="I8" s="29">
        <v>9.59</v>
      </c>
      <c r="J8" s="10">
        <v>6.18</v>
      </c>
      <c r="K8" s="10">
        <f>IF(ISERR(AVERAGE(B8:J8)),"",AVERAGE(B8:J8))</f>
        <v>9.016666666666667</v>
      </c>
    </row>
    <row r="9" spans="1:11" ht="12.75">
      <c r="A9" s="18" t="s">
        <v>55</v>
      </c>
      <c r="B9" s="29">
        <v>9.6</v>
      </c>
      <c r="C9" s="29">
        <v>9.6</v>
      </c>
      <c r="D9" s="29">
        <v>9.4</v>
      </c>
      <c r="E9" s="29">
        <v>9.32</v>
      </c>
      <c r="F9" s="29">
        <v>9.5</v>
      </c>
      <c r="G9" s="29">
        <v>9.55</v>
      </c>
      <c r="H9" s="29">
        <v>9.4</v>
      </c>
      <c r="I9" s="29">
        <v>9.39</v>
      </c>
      <c r="J9" s="10">
        <v>6.1</v>
      </c>
      <c r="K9" s="10">
        <f aca="true" t="shared" si="0" ref="K9:K27">IF(ISERR(AVERAGE(B9:J9)),"",AVERAGE(B9:J9))</f>
        <v>9.095555555555556</v>
      </c>
    </row>
    <row r="10" spans="1:11" ht="12.75">
      <c r="A10" s="18" t="s">
        <v>24</v>
      </c>
      <c r="B10" s="29">
        <v>9.5</v>
      </c>
      <c r="C10" s="29">
        <v>9.52</v>
      </c>
      <c r="D10" s="29">
        <v>9.27</v>
      </c>
      <c r="E10" s="29">
        <v>9.2</v>
      </c>
      <c r="F10" s="29">
        <v>9.65</v>
      </c>
      <c r="G10" s="29">
        <v>9.59</v>
      </c>
      <c r="H10" s="29">
        <v>9.41</v>
      </c>
      <c r="I10" s="29">
        <v>9.36</v>
      </c>
      <c r="J10" s="10">
        <v>6.12</v>
      </c>
      <c r="K10" s="10">
        <f t="shared" si="0"/>
        <v>9.068888888888887</v>
      </c>
    </row>
    <row r="11" spans="1:11" ht="12.75">
      <c r="A11" s="18" t="s">
        <v>56</v>
      </c>
      <c r="B11" s="29">
        <v>9.4</v>
      </c>
      <c r="C11" s="29">
        <v>9.48</v>
      </c>
      <c r="D11" s="29">
        <v>9.15</v>
      </c>
      <c r="E11" s="29">
        <v>8.84</v>
      </c>
      <c r="F11" s="29">
        <v>9.54</v>
      </c>
      <c r="G11" s="29">
        <v>9.42</v>
      </c>
      <c r="H11" s="29">
        <v>9.26</v>
      </c>
      <c r="I11" s="29">
        <v>9.57</v>
      </c>
      <c r="J11" s="10">
        <v>6.16</v>
      </c>
      <c r="K11" s="10">
        <f t="shared" si="0"/>
        <v>8.979999999999999</v>
      </c>
    </row>
    <row r="12" spans="1:11" ht="12.75">
      <c r="A12" s="18" t="s">
        <v>27</v>
      </c>
      <c r="B12" s="29">
        <v>9.49</v>
      </c>
      <c r="C12" s="29">
        <v>9.53</v>
      </c>
      <c r="D12" s="29">
        <v>9.31</v>
      </c>
      <c r="E12" s="29">
        <v>9.25</v>
      </c>
      <c r="F12" s="29">
        <v>9.52</v>
      </c>
      <c r="G12" s="29">
        <v>9.5</v>
      </c>
      <c r="H12" s="29">
        <v>9.51</v>
      </c>
      <c r="I12" s="29">
        <v>9.57</v>
      </c>
      <c r="J12" s="10">
        <v>6.23</v>
      </c>
      <c r="K12" s="10">
        <f t="shared" si="0"/>
        <v>9.101111111111113</v>
      </c>
    </row>
    <row r="13" spans="1:11" ht="12.75">
      <c r="A13" s="18" t="s">
        <v>58</v>
      </c>
      <c r="B13" s="29">
        <v>9.46</v>
      </c>
      <c r="C13" s="29">
        <v>9.52</v>
      </c>
      <c r="D13" s="29">
        <v>9.34</v>
      </c>
      <c r="E13" s="29">
        <v>9.39</v>
      </c>
      <c r="F13" s="29">
        <v>9.49</v>
      </c>
      <c r="G13" s="29">
        <v>9.53</v>
      </c>
      <c r="H13" s="29">
        <v>9.4</v>
      </c>
      <c r="I13" s="29">
        <v>9.1</v>
      </c>
      <c r="J13" s="10">
        <v>6.72</v>
      </c>
      <c r="K13" s="10">
        <f t="shared" si="0"/>
        <v>9.105555555555556</v>
      </c>
    </row>
    <row r="14" spans="1:11" ht="12.75">
      <c r="A14" s="18" t="s">
        <v>26</v>
      </c>
      <c r="B14" s="29">
        <v>9.64</v>
      </c>
      <c r="C14" s="29">
        <v>9.63</v>
      </c>
      <c r="D14" s="29">
        <v>9.43</v>
      </c>
      <c r="E14" s="29">
        <v>9.46</v>
      </c>
      <c r="F14" s="29">
        <v>9.65</v>
      </c>
      <c r="G14" s="29">
        <v>9.61</v>
      </c>
      <c r="H14" s="29">
        <v>9.44</v>
      </c>
      <c r="I14" s="29">
        <v>9.49</v>
      </c>
      <c r="J14" s="10">
        <v>6.17</v>
      </c>
      <c r="K14" s="10">
        <f t="shared" si="0"/>
        <v>9.168888888888889</v>
      </c>
    </row>
    <row r="15" spans="1:11" ht="12.75">
      <c r="A15" s="18" t="s">
        <v>57</v>
      </c>
      <c r="B15" s="29">
        <v>9.56</v>
      </c>
      <c r="C15" s="29">
        <v>9.6</v>
      </c>
      <c r="D15" s="29">
        <v>9.17</v>
      </c>
      <c r="E15" s="29">
        <v>9</v>
      </c>
      <c r="F15" s="29">
        <v>9.54</v>
      </c>
      <c r="G15" s="29">
        <v>9.22</v>
      </c>
      <c r="H15" s="29">
        <v>9.27</v>
      </c>
      <c r="I15" s="29">
        <v>9.17</v>
      </c>
      <c r="J15" s="10">
        <v>6</v>
      </c>
      <c r="K15" s="10">
        <f t="shared" si="0"/>
        <v>8.947777777777778</v>
      </c>
    </row>
    <row r="16" spans="1:11" ht="12.75">
      <c r="A16" s="18" t="s">
        <v>28</v>
      </c>
      <c r="B16" s="29">
        <v>9.64</v>
      </c>
      <c r="C16" s="29">
        <v>9.67</v>
      </c>
      <c r="D16" s="29">
        <v>9.31</v>
      </c>
      <c r="E16" s="29">
        <v>9.22</v>
      </c>
      <c r="F16" s="29">
        <v>9.58</v>
      </c>
      <c r="G16" s="29">
        <v>9.53</v>
      </c>
      <c r="H16" s="29">
        <v>9.47</v>
      </c>
      <c r="I16" s="29">
        <v>9.54</v>
      </c>
      <c r="J16" s="10">
        <v>6.23</v>
      </c>
      <c r="K16" s="10">
        <f t="shared" si="0"/>
        <v>9.132222222222223</v>
      </c>
    </row>
    <row r="17" spans="1:11" ht="12.75">
      <c r="A17" s="18" t="s">
        <v>60</v>
      </c>
      <c r="B17" s="29">
        <v>9.57</v>
      </c>
      <c r="C17" s="29">
        <v>9.56</v>
      </c>
      <c r="D17" s="29">
        <v>9.37</v>
      </c>
      <c r="E17" s="29">
        <v>9.27</v>
      </c>
      <c r="F17" s="29">
        <v>9.57</v>
      </c>
      <c r="G17" s="29">
        <v>9.74</v>
      </c>
      <c r="H17" s="29">
        <v>9.56</v>
      </c>
      <c r="I17" s="29">
        <v>9.71</v>
      </c>
      <c r="J17" s="10">
        <v>6.27</v>
      </c>
      <c r="K17" s="10">
        <f t="shared" si="0"/>
        <v>9.18</v>
      </c>
    </row>
    <row r="18" spans="1:11" ht="12.75">
      <c r="A18" s="18" t="s">
        <v>61</v>
      </c>
      <c r="B18" s="29">
        <v>9.41</v>
      </c>
      <c r="C18" s="29">
        <v>9.43</v>
      </c>
      <c r="D18" s="29">
        <v>9.19</v>
      </c>
      <c r="E18" s="29">
        <v>9.11</v>
      </c>
      <c r="F18" s="29">
        <v>9.48</v>
      </c>
      <c r="G18" s="29">
        <v>9.46</v>
      </c>
      <c r="H18" s="29">
        <v>9.41</v>
      </c>
      <c r="I18" s="29">
        <v>9.43</v>
      </c>
      <c r="J18" s="10">
        <v>6.15</v>
      </c>
      <c r="K18" s="10">
        <f t="shared" si="0"/>
        <v>9.00777777777778</v>
      </c>
    </row>
    <row r="19" spans="1:11" ht="12.75">
      <c r="A19" s="18" t="s">
        <v>62</v>
      </c>
      <c r="B19" s="29">
        <v>9.42</v>
      </c>
      <c r="C19" s="29">
        <v>9.46</v>
      </c>
      <c r="D19" s="29">
        <v>9.21</v>
      </c>
      <c r="E19" s="29">
        <v>9.16</v>
      </c>
      <c r="F19" s="29">
        <v>9.47</v>
      </c>
      <c r="G19" s="29">
        <v>9.47</v>
      </c>
      <c r="H19" s="29">
        <v>9.33</v>
      </c>
      <c r="I19" s="29">
        <v>9.39</v>
      </c>
      <c r="J19" s="10">
        <v>6.11</v>
      </c>
      <c r="K19" s="10">
        <f t="shared" si="0"/>
        <v>9.002222222222223</v>
      </c>
    </row>
    <row r="20" spans="1:11" ht="12.75">
      <c r="A20" s="18"/>
      <c r="B20" s="29"/>
      <c r="C20" s="29"/>
      <c r="D20" s="29"/>
      <c r="E20" s="29"/>
      <c r="F20" s="29"/>
      <c r="G20" s="29"/>
      <c r="H20" s="29"/>
      <c r="I20" s="29"/>
      <c r="J20" s="10"/>
      <c r="K20" s="10">
        <f t="shared" si="0"/>
      </c>
    </row>
    <row r="21" spans="1:11" ht="12.75">
      <c r="A21" s="18" t="s">
        <v>63</v>
      </c>
      <c r="B21" s="29">
        <v>9.4</v>
      </c>
      <c r="C21" s="29">
        <v>9.52</v>
      </c>
      <c r="D21" s="29">
        <v>9.42</v>
      </c>
      <c r="E21" s="29">
        <v>9.39</v>
      </c>
      <c r="F21" s="29">
        <v>9.52</v>
      </c>
      <c r="G21" s="29">
        <v>9.47</v>
      </c>
      <c r="H21" s="29">
        <v>9.5</v>
      </c>
      <c r="I21" s="29">
        <v>9.44</v>
      </c>
      <c r="J21" s="10">
        <v>6.15</v>
      </c>
      <c r="K21" s="10">
        <f t="shared" si="0"/>
        <v>9.09</v>
      </c>
    </row>
    <row r="22" spans="1:11" ht="12.75">
      <c r="A22" s="18" t="s">
        <v>64</v>
      </c>
      <c r="B22" s="29">
        <v>9.51</v>
      </c>
      <c r="C22" s="29">
        <v>9.43</v>
      </c>
      <c r="D22" s="29">
        <v>9.41</v>
      </c>
      <c r="E22" s="29">
        <v>9.3</v>
      </c>
      <c r="F22" s="29">
        <v>9.59</v>
      </c>
      <c r="G22" s="29">
        <v>9.55</v>
      </c>
      <c r="H22" s="29">
        <v>9.42</v>
      </c>
      <c r="I22" s="29">
        <v>9.49</v>
      </c>
      <c r="J22" s="10">
        <v>6.18</v>
      </c>
      <c r="K22" s="10">
        <f t="shared" si="0"/>
        <v>9.097777777777777</v>
      </c>
    </row>
    <row r="23" spans="1:11" ht="12.75">
      <c r="A23" s="18"/>
      <c r="B23" s="29"/>
      <c r="C23" s="29"/>
      <c r="D23" s="29"/>
      <c r="E23" s="29"/>
      <c r="F23" s="29"/>
      <c r="G23" s="29"/>
      <c r="H23" s="29"/>
      <c r="I23" s="29"/>
      <c r="J23" s="10"/>
      <c r="K23" s="10">
        <f t="shared" si="0"/>
      </c>
    </row>
    <row r="24" spans="1:11" ht="12.75">
      <c r="A24" s="18"/>
      <c r="B24" s="29"/>
      <c r="C24" s="29"/>
      <c r="D24" s="29"/>
      <c r="E24" s="29"/>
      <c r="F24" s="29"/>
      <c r="G24" s="29"/>
      <c r="H24" s="29"/>
      <c r="I24" s="29"/>
      <c r="J24" s="10"/>
      <c r="K24" s="10">
        <f t="shared" si="0"/>
      </c>
    </row>
    <row r="25" spans="1:11" ht="12.75">
      <c r="A25" s="18"/>
      <c r="B25" s="29"/>
      <c r="C25" s="29"/>
      <c r="D25" s="29"/>
      <c r="E25" s="29"/>
      <c r="F25" s="29"/>
      <c r="G25" s="29"/>
      <c r="H25" s="29"/>
      <c r="I25" s="29"/>
      <c r="J25" s="10"/>
      <c r="K25" s="10">
        <f t="shared" si="0"/>
      </c>
    </row>
    <row r="26" spans="1:11" ht="12.75">
      <c r="A26" s="18"/>
      <c r="B26" s="29"/>
      <c r="C26" s="29"/>
      <c r="D26" s="29"/>
      <c r="E26" s="29"/>
      <c r="F26" s="29"/>
      <c r="G26" s="29"/>
      <c r="H26" s="29"/>
      <c r="I26" s="29"/>
      <c r="J26" s="10"/>
      <c r="K26" s="10">
        <f t="shared" si="0"/>
      </c>
    </row>
    <row r="27" spans="1:11" ht="12.75">
      <c r="A27" s="18"/>
      <c r="B27" s="29"/>
      <c r="C27" s="29"/>
      <c r="D27" s="29"/>
      <c r="E27" s="29"/>
      <c r="F27" s="29"/>
      <c r="G27" s="29"/>
      <c r="H27" s="29"/>
      <c r="I27" s="29"/>
      <c r="J27" s="10"/>
      <c r="K27" s="10">
        <f t="shared" si="0"/>
      </c>
    </row>
    <row r="28" spans="1:11" ht="12.75">
      <c r="A28" s="7" t="s">
        <v>0</v>
      </c>
      <c r="B28" s="8">
        <f aca="true" t="shared" si="1" ref="B28:I28">IF(COUNTBLANK(B8:B27)=20,"",MAX(B8:B27))</f>
        <v>9.64</v>
      </c>
      <c r="C28" s="8">
        <f t="shared" si="1"/>
        <v>9.67</v>
      </c>
      <c r="D28" s="8">
        <f t="shared" si="1"/>
        <v>9.43</v>
      </c>
      <c r="E28" s="8">
        <f t="shared" si="1"/>
        <v>9.46</v>
      </c>
      <c r="F28" s="8">
        <f t="shared" si="1"/>
        <v>9.65</v>
      </c>
      <c r="G28" s="8">
        <f t="shared" si="1"/>
        <v>9.74</v>
      </c>
      <c r="H28" s="8">
        <f t="shared" si="1"/>
        <v>9.56</v>
      </c>
      <c r="I28" s="8">
        <f t="shared" si="1"/>
        <v>9.71</v>
      </c>
      <c r="J28" s="8">
        <f>IF(COUNTBLANK(J8:J27)=20,"",MAX(J8:J27))</f>
        <v>6.72</v>
      </c>
      <c r="K28" s="8">
        <f>IF(COUNTBLANK(K8:K27)=20,"",MAX(K8:K27))</f>
        <v>9.18</v>
      </c>
    </row>
    <row r="29" spans="1:11" ht="12.75">
      <c r="A29" s="7" t="s">
        <v>1</v>
      </c>
      <c r="B29" s="8">
        <f aca="true" t="shared" si="2" ref="B29:K29">IF(COUNTBLANK(B8:B27)=20,"",MIN(B8:B27))</f>
        <v>9.4</v>
      </c>
      <c r="C29" s="8">
        <f t="shared" si="2"/>
        <v>9.43</v>
      </c>
      <c r="D29" s="8">
        <f t="shared" si="2"/>
        <v>9.15</v>
      </c>
      <c r="E29" s="8">
        <f t="shared" si="2"/>
        <v>8.84</v>
      </c>
      <c r="F29" s="8">
        <f t="shared" si="2"/>
        <v>9.47</v>
      </c>
      <c r="G29" s="8">
        <f t="shared" si="2"/>
        <v>9.22</v>
      </c>
      <c r="H29" s="8">
        <f t="shared" si="2"/>
        <v>9.26</v>
      </c>
      <c r="I29" s="8">
        <f t="shared" si="2"/>
        <v>9.1</v>
      </c>
      <c r="J29" s="8">
        <f t="shared" si="2"/>
        <v>6</v>
      </c>
      <c r="K29" s="8">
        <f t="shared" si="2"/>
        <v>8.947777777777778</v>
      </c>
    </row>
    <row r="30" spans="1:11" ht="12.75">
      <c r="A30" s="7" t="s">
        <v>2</v>
      </c>
      <c r="B30" s="8">
        <f aca="true" t="shared" si="3" ref="B30:K30">IF(ISERR(AVERAGE(B8:B27)),"",AVERAGE(B8:B27))</f>
        <v>9.500000000000002</v>
      </c>
      <c r="C30" s="8">
        <f t="shared" si="3"/>
        <v>9.527857142857142</v>
      </c>
      <c r="D30" s="8">
        <f t="shared" si="3"/>
        <v>9.297857142857143</v>
      </c>
      <c r="E30" s="8">
        <f t="shared" si="3"/>
        <v>9.200714285714286</v>
      </c>
      <c r="F30" s="8">
        <f t="shared" si="3"/>
        <v>9.543571428571429</v>
      </c>
      <c r="G30" s="8">
        <f t="shared" si="3"/>
        <v>9.51142857142857</v>
      </c>
      <c r="H30" s="8">
        <f t="shared" si="3"/>
        <v>9.414285714285713</v>
      </c>
      <c r="I30" s="8">
        <f t="shared" si="3"/>
        <v>9.445714285714287</v>
      </c>
      <c r="J30" s="8">
        <f t="shared" si="3"/>
        <v>6.197857142857144</v>
      </c>
      <c r="K30" s="8">
        <f t="shared" si="3"/>
        <v>9.071031746031744</v>
      </c>
    </row>
    <row r="31" spans="1:11" ht="12.75">
      <c r="A31" s="7" t="s">
        <v>3</v>
      </c>
      <c r="B31" s="8">
        <f aca="true" t="shared" si="4" ref="B31:K31">IF(ISERR(STDEV(B8:B27)),"",STDEV(B8:B27))</f>
        <v>0.08944271909981404</v>
      </c>
      <c r="C31" s="8">
        <f t="shared" si="4"/>
        <v>0.07647810862533366</v>
      </c>
      <c r="D31" s="8">
        <f t="shared" si="4"/>
        <v>0.1010086493955394</v>
      </c>
      <c r="E31" s="8">
        <f t="shared" si="4"/>
        <v>0.18424332931104279</v>
      </c>
      <c r="F31" s="8">
        <f t="shared" si="4"/>
        <v>0.05772709573854264</v>
      </c>
      <c r="G31" s="8">
        <f t="shared" si="4"/>
        <v>0.11481470978259564</v>
      </c>
      <c r="H31" s="8">
        <f t="shared" si="4"/>
        <v>0.08491754242207784</v>
      </c>
      <c r="I31" s="8">
        <f t="shared" si="4"/>
        <v>0.16260921942422923</v>
      </c>
      <c r="J31" s="8">
        <f t="shared" si="4"/>
        <v>0.16404401714306205</v>
      </c>
      <c r="K31" s="8">
        <f t="shared" si="4"/>
        <v>0.07024237551054802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G3 - Sludge (screened)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39">
      <c r="A37" s="25"/>
      <c r="B37" s="26" t="str">
        <f aca="true" t="shared" si="5" ref="B37:I37">B7</f>
        <v>Rocker Cover L</v>
      </c>
      <c r="C37" s="26" t="str">
        <f t="shared" si="5"/>
        <v>Rocker Cover R</v>
      </c>
      <c r="D37" s="26" t="str">
        <f t="shared" si="5"/>
        <v>Rocker Cover Baffle L</v>
      </c>
      <c r="E37" s="26" t="str">
        <f t="shared" si="5"/>
        <v>Rocker Cover Baffle R</v>
      </c>
      <c r="F37" s="26" t="str">
        <f t="shared" si="5"/>
        <v>Timing Chain Cover</v>
      </c>
      <c r="G37" s="26" t="str">
        <f t="shared" si="5"/>
        <v>Oil Pan Baffle</v>
      </c>
      <c r="H37" s="26" t="str">
        <f t="shared" si="5"/>
        <v>Oil Pan</v>
      </c>
      <c r="I37" s="26" t="str">
        <f t="shared" si="5"/>
        <v>Valve Deck Area L</v>
      </c>
      <c r="J37" s="27" t="str">
        <f>J7</f>
        <v>Valve Deck Area R</v>
      </c>
      <c r="K37" s="27" t="str">
        <f>K7</f>
        <v>Average Sludge</v>
      </c>
      <c r="L37" s="27" t="s">
        <v>2</v>
      </c>
      <c r="M37" s="27" t="s">
        <v>4</v>
      </c>
    </row>
    <row r="38" spans="1:17" ht="12.75">
      <c r="A38" s="22" t="str">
        <f aca="true" t="shared" si="6" ref="A38:A57">IF(A8&lt;&gt;"",A8,"")</f>
        <v>CUNNIFF</v>
      </c>
      <c r="B38" s="10">
        <f aca="true" t="shared" si="7" ref="B38:K57">IF(ISNUMBER(B8),IF(B$31=0,0,(B8-B$30)/B$31),"")</f>
        <v>-1.1180339887521302</v>
      </c>
      <c r="C38" s="10">
        <f t="shared" si="7"/>
        <v>-1.1487881229850345</v>
      </c>
      <c r="D38" s="10">
        <f t="shared" si="7"/>
        <v>-1.0678010596378396</v>
      </c>
      <c r="E38" s="10">
        <f t="shared" si="7"/>
        <v>-1.632158335603099</v>
      </c>
      <c r="F38" s="10">
        <f t="shared" si="7"/>
        <v>-0.5815540889754933</v>
      </c>
      <c r="G38" s="10">
        <f t="shared" si="7"/>
        <v>0.07465444617383171</v>
      </c>
      <c r="H38" s="10">
        <f t="shared" si="7"/>
        <v>0.06729217016060805</v>
      </c>
      <c r="I38" s="10">
        <f t="shared" si="7"/>
        <v>0.8873157056937097</v>
      </c>
      <c r="J38" s="10">
        <f t="shared" si="7"/>
        <v>-0.10885580082796309</v>
      </c>
      <c r="K38" s="10">
        <f t="shared" si="7"/>
        <v>-0.7739641344691306</v>
      </c>
      <c r="L38" s="10">
        <f aca="true" t="shared" si="8" ref="L38:L57">IF(ISERR(AVERAGE(B38:K38)),"",AVERAGE(B38:K38))</f>
        <v>-0.540189320922254</v>
      </c>
      <c r="M38" s="10">
        <f aca="true" t="shared" si="9" ref="M38:M57">IF(ISERR(STDEV(B38:K38)),"",STDEV(B38:K38))</f>
        <v>0.7602861282925093</v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  <v>1.1180339887520905</v>
      </c>
      <c r="C39" s="10">
        <f t="shared" si="7"/>
        <v>0.9433138245649542</v>
      </c>
      <c r="D39" s="10">
        <f t="shared" si="7"/>
        <v>1.0112288180676094</v>
      </c>
      <c r="E39" s="10">
        <f t="shared" si="7"/>
        <v>0.6474357293247478</v>
      </c>
      <c r="F39" s="10">
        <f t="shared" si="7"/>
        <v>-0.7547829665426544</v>
      </c>
      <c r="G39" s="10">
        <f t="shared" si="7"/>
        <v>0.33594500778224273</v>
      </c>
      <c r="H39" s="10">
        <f t="shared" si="7"/>
        <v>-0.16823042540145738</v>
      </c>
      <c r="I39" s="10">
        <f t="shared" si="7"/>
        <v>-0.3426268566540112</v>
      </c>
      <c r="J39" s="10">
        <f t="shared" si="7"/>
        <v>-0.5965297885372035</v>
      </c>
      <c r="K39" s="10">
        <f t="shared" si="7"/>
        <v>0.3491312664978022</v>
      </c>
      <c r="L39" s="10">
        <f t="shared" si="8"/>
        <v>0.25429185978541197</v>
      </c>
      <c r="M39" s="10">
        <f t="shared" si="9"/>
        <v>0.6864518807941491</v>
      </c>
    </row>
    <row r="40" spans="1:13" ht="12.75">
      <c r="A40" s="22" t="str">
        <f t="shared" si="6"/>
        <v>KOBRINETZ</v>
      </c>
      <c r="B40" s="10">
        <f t="shared" si="7"/>
        <v>-1.986027322601761E-14</v>
      </c>
      <c r="C40" s="10">
        <f t="shared" si="7"/>
        <v>-0.10273714921004015</v>
      </c>
      <c r="D40" s="10">
        <f t="shared" si="7"/>
        <v>-0.27578967765481377</v>
      </c>
      <c r="E40" s="10">
        <f t="shared" si="7"/>
        <v>-0.0038768606546425565</v>
      </c>
      <c r="F40" s="10">
        <f t="shared" si="7"/>
        <v>1.8436501969648227</v>
      </c>
      <c r="G40" s="10">
        <f t="shared" si="7"/>
        <v>0.6843324232601035</v>
      </c>
      <c r="H40" s="10">
        <f t="shared" si="7"/>
        <v>-0.05046912762042466</v>
      </c>
      <c r="I40" s="10">
        <f t="shared" si="7"/>
        <v>-0.527118241006177</v>
      </c>
      <c r="J40" s="10">
        <f t="shared" si="7"/>
        <v>-0.47461129160989074</v>
      </c>
      <c r="K40" s="10">
        <f t="shared" si="7"/>
        <v>-0.030506615519223717</v>
      </c>
      <c r="L40" s="10">
        <f t="shared" si="8"/>
        <v>0.10628736569496937</v>
      </c>
      <c r="M40" s="10">
        <f t="shared" si="9"/>
        <v>0.6950303011752047</v>
      </c>
    </row>
    <row r="41" spans="1:13" ht="12.75">
      <c r="A41" s="22" t="str">
        <f t="shared" si="6"/>
        <v>GARCIA, P</v>
      </c>
      <c r="B41" s="10">
        <f t="shared" si="7"/>
        <v>-1.1180339887521302</v>
      </c>
      <c r="C41" s="10">
        <f t="shared" si="7"/>
        <v>-0.6257626360975257</v>
      </c>
      <c r="D41" s="10">
        <f t="shared" si="7"/>
        <v>-1.4638067506293435</v>
      </c>
      <c r="E41" s="10">
        <f t="shared" si="7"/>
        <v>-1.9578146305927941</v>
      </c>
      <c r="F41" s="10">
        <f t="shared" si="7"/>
        <v>-0.06186745627401026</v>
      </c>
      <c r="G41" s="10">
        <f t="shared" si="7"/>
        <v>-0.7963140925208355</v>
      </c>
      <c r="H41" s="10">
        <f t="shared" si="7"/>
        <v>-1.8168885943359572</v>
      </c>
      <c r="I41" s="10">
        <f t="shared" si="7"/>
        <v>0.7643214494589398</v>
      </c>
      <c r="J41" s="10">
        <f t="shared" si="7"/>
        <v>-0.2307742977552705</v>
      </c>
      <c r="K41" s="10">
        <f t="shared" si="7"/>
        <v>-1.2959662222425254</v>
      </c>
      <c r="L41" s="10">
        <f t="shared" si="8"/>
        <v>-0.8602907219741451</v>
      </c>
      <c r="M41" s="10">
        <f t="shared" si="9"/>
        <v>0.8480268816930409</v>
      </c>
    </row>
    <row r="42" spans="1:13" ht="12.75">
      <c r="A42" s="22" t="str">
        <f t="shared" si="6"/>
        <v>CASTILLO</v>
      </c>
      <c r="B42" s="10">
        <f t="shared" si="7"/>
        <v>-0.1118033988752289</v>
      </c>
      <c r="C42" s="10">
        <f t="shared" si="7"/>
        <v>0.028019222511831244</v>
      </c>
      <c r="D42" s="10">
        <f t="shared" si="7"/>
        <v>0.12021601333670784</v>
      </c>
      <c r="E42" s="10">
        <f t="shared" si="7"/>
        <v>0.267503385170105</v>
      </c>
      <c r="F42" s="10">
        <f t="shared" si="7"/>
        <v>-0.40832521140833233</v>
      </c>
      <c r="G42" s="10">
        <f t="shared" si="7"/>
        <v>-0.09953926156509864</v>
      </c>
      <c r="H42" s="10">
        <f t="shared" si="7"/>
        <v>1.1271438501899234</v>
      </c>
      <c r="I42" s="10">
        <f t="shared" si="7"/>
        <v>0.7643214494589398</v>
      </c>
      <c r="J42" s="10">
        <f t="shared" si="7"/>
        <v>0.19594044149031625</v>
      </c>
      <c r="K42" s="10">
        <f t="shared" si="7"/>
        <v>0.4282224919180212</v>
      </c>
      <c r="L42" s="10">
        <f t="shared" si="8"/>
        <v>0.23116989822271847</v>
      </c>
      <c r="M42" s="10">
        <f t="shared" si="9"/>
        <v>0.44943730850818103</v>
      </c>
    </row>
    <row r="43" spans="1:13" ht="12.75">
      <c r="A43" s="22" t="str">
        <f t="shared" si="6"/>
        <v>GARCIA, O</v>
      </c>
      <c r="B43" s="10">
        <f t="shared" si="7"/>
        <v>-0.44721359550085604</v>
      </c>
      <c r="C43" s="10">
        <f t="shared" si="7"/>
        <v>-0.10273714921004015</v>
      </c>
      <c r="D43" s="10">
        <f t="shared" si="7"/>
        <v>0.41722028158033586</v>
      </c>
      <c r="E43" s="10">
        <f t="shared" si="7"/>
        <v>1.0273680734793904</v>
      </c>
      <c r="F43" s="10">
        <f t="shared" si="7"/>
        <v>-0.9280118441098154</v>
      </c>
      <c r="G43" s="10">
        <f t="shared" si="7"/>
        <v>0.1617513000432969</v>
      </c>
      <c r="H43" s="10">
        <f t="shared" si="7"/>
        <v>-0.16823042540145738</v>
      </c>
      <c r="I43" s="10">
        <f t="shared" si="7"/>
        <v>-2.1260435720582187</v>
      </c>
      <c r="J43" s="10">
        <f t="shared" si="7"/>
        <v>3.1829436162094074</v>
      </c>
      <c r="K43" s="10">
        <f t="shared" si="7"/>
        <v>0.4914954722541711</v>
      </c>
      <c r="L43" s="10">
        <f t="shared" si="8"/>
        <v>0.1508542157286214</v>
      </c>
      <c r="M43" s="10">
        <f t="shared" si="9"/>
        <v>1.375216062821223</v>
      </c>
    </row>
    <row r="44" spans="1:13" ht="12.75">
      <c r="A44" s="22" t="str">
        <f t="shared" si="6"/>
        <v>LOPEZ</v>
      </c>
      <c r="B44" s="10">
        <f t="shared" si="7"/>
        <v>1.5652475842529465</v>
      </c>
      <c r="C44" s="10">
        <f t="shared" si="7"/>
        <v>1.3355829397305916</v>
      </c>
      <c r="D44" s="10">
        <f t="shared" si="7"/>
        <v>1.3082330863112375</v>
      </c>
      <c r="E44" s="10">
        <f t="shared" si="7"/>
        <v>1.4073004176340331</v>
      </c>
      <c r="F44" s="10">
        <f t="shared" si="7"/>
        <v>1.8436501969648227</v>
      </c>
      <c r="G44" s="10">
        <f t="shared" si="7"/>
        <v>0.8585261309990339</v>
      </c>
      <c r="H44" s="10">
        <f t="shared" si="7"/>
        <v>0.30281476572267346</v>
      </c>
      <c r="I44" s="10">
        <f t="shared" si="7"/>
        <v>0.2723444245198492</v>
      </c>
      <c r="J44" s="10">
        <f t="shared" si="7"/>
        <v>-0.1698150492916168</v>
      </c>
      <c r="K44" s="10">
        <f t="shared" si="7"/>
        <v>1.3931354420445161</v>
      </c>
      <c r="L44" s="10">
        <f t="shared" si="8"/>
        <v>1.0117019938888088</v>
      </c>
      <c r="M44" s="10">
        <f t="shared" si="9"/>
        <v>0.6634912511560294</v>
      </c>
    </row>
    <row r="45" spans="1:13" ht="12.75">
      <c r="A45" s="22" t="str">
        <f t="shared" si="6"/>
        <v>VIERA</v>
      </c>
      <c r="B45" s="10">
        <f t="shared" si="7"/>
        <v>0.6708203932512542</v>
      </c>
      <c r="C45" s="10">
        <f t="shared" si="7"/>
        <v>0.9433138245649542</v>
      </c>
      <c r="D45" s="10">
        <f t="shared" si="7"/>
        <v>-1.2658039051335914</v>
      </c>
      <c r="E45" s="10">
        <f t="shared" si="7"/>
        <v>-1.0893978439536136</v>
      </c>
      <c r="F45" s="10">
        <f t="shared" si="7"/>
        <v>-0.06186745627401026</v>
      </c>
      <c r="G45" s="10">
        <f t="shared" si="7"/>
        <v>-2.53825116991017</v>
      </c>
      <c r="H45" s="10">
        <f t="shared" si="7"/>
        <v>-1.6991272965549244</v>
      </c>
      <c r="I45" s="10">
        <f t="shared" si="7"/>
        <v>-1.6955636752365129</v>
      </c>
      <c r="J45" s="10">
        <f t="shared" si="7"/>
        <v>-1.2061222731737513</v>
      </c>
      <c r="K45" s="10">
        <f t="shared" si="7"/>
        <v>-1.7546953296796945</v>
      </c>
      <c r="L45" s="10">
        <f t="shared" si="8"/>
        <v>-0.9696694732100062</v>
      </c>
      <c r="M45" s="10">
        <f t="shared" si="9"/>
        <v>1.1288392394031708</v>
      </c>
    </row>
    <row r="46" spans="1:13" ht="12.75">
      <c r="A46" s="22" t="str">
        <f t="shared" si="6"/>
        <v>RODRIGUEZ</v>
      </c>
      <c r="B46" s="10">
        <f t="shared" si="7"/>
        <v>1.5652475842529465</v>
      </c>
      <c r="C46" s="10">
        <f t="shared" si="7"/>
        <v>1.8586084266180771</v>
      </c>
      <c r="D46" s="10">
        <f t="shared" si="7"/>
        <v>0.12021601333670784</v>
      </c>
      <c r="E46" s="10">
        <f t="shared" si="7"/>
        <v>0.10467523767526225</v>
      </c>
      <c r="F46" s="10">
        <f t="shared" si="7"/>
        <v>0.6310480539946647</v>
      </c>
      <c r="G46" s="10">
        <f t="shared" si="7"/>
        <v>0.1617513000432969</v>
      </c>
      <c r="H46" s="10">
        <f t="shared" si="7"/>
        <v>0.6560986590657926</v>
      </c>
      <c r="I46" s="10">
        <f t="shared" si="7"/>
        <v>0.5798300651067739</v>
      </c>
      <c r="J46" s="10">
        <f t="shared" si="7"/>
        <v>0.19594044149031625</v>
      </c>
      <c r="K46" s="10">
        <f t="shared" si="7"/>
        <v>0.8711333542711718</v>
      </c>
      <c r="L46" s="10">
        <f t="shared" si="8"/>
        <v>0.674454913585501</v>
      </c>
      <c r="M46" s="10">
        <f t="shared" si="9"/>
        <v>0.611851401352673</v>
      </c>
    </row>
    <row r="47" spans="1:13" ht="12.75">
      <c r="A47" s="22" t="str">
        <f t="shared" si="6"/>
        <v>RAMIREZ</v>
      </c>
      <c r="B47" s="10">
        <f t="shared" si="7"/>
        <v>0.7826237921264633</v>
      </c>
      <c r="C47" s="10">
        <f t="shared" si="7"/>
        <v>0.42028833767746865</v>
      </c>
      <c r="D47" s="10">
        <f t="shared" si="7"/>
        <v>0.7142245498239639</v>
      </c>
      <c r="E47" s="10">
        <f t="shared" si="7"/>
        <v>0.3760554835000002</v>
      </c>
      <c r="F47" s="10">
        <f t="shared" si="7"/>
        <v>0.4578191764275036</v>
      </c>
      <c r="G47" s="10">
        <f t="shared" si="7"/>
        <v>1.9907852313021122</v>
      </c>
      <c r="H47" s="10">
        <f t="shared" si="7"/>
        <v>1.7159503390951079</v>
      </c>
      <c r="I47" s="10">
        <f t="shared" si="7"/>
        <v>1.625281243102351</v>
      </c>
      <c r="J47" s="10">
        <f t="shared" si="7"/>
        <v>0.4397774353449311</v>
      </c>
      <c r="K47" s="10">
        <f t="shared" si="7"/>
        <v>1.5513178928849287</v>
      </c>
      <c r="L47" s="10">
        <f t="shared" si="8"/>
        <v>1.007412348128483</v>
      </c>
      <c r="M47" s="10">
        <f t="shared" si="9"/>
        <v>0.636895303425935</v>
      </c>
    </row>
    <row r="48" spans="1:13" ht="12.75">
      <c r="A48" s="22" t="str">
        <f t="shared" si="6"/>
        <v>ADAMS</v>
      </c>
      <c r="B48" s="10">
        <f t="shared" si="7"/>
        <v>-1.006230589876921</v>
      </c>
      <c r="C48" s="10">
        <f t="shared" si="7"/>
        <v>-1.279544494706906</v>
      </c>
      <c r="D48" s="10">
        <f t="shared" si="7"/>
        <v>-1.0678010596378396</v>
      </c>
      <c r="E48" s="10">
        <f t="shared" si="7"/>
        <v>-0.4923613031391805</v>
      </c>
      <c r="F48" s="10">
        <f t="shared" si="7"/>
        <v>-1.1012407216769764</v>
      </c>
      <c r="G48" s="10">
        <f t="shared" si="7"/>
        <v>-0.44792667704295935</v>
      </c>
      <c r="H48" s="10">
        <f t="shared" si="7"/>
        <v>-0.05046912762042466</v>
      </c>
      <c r="I48" s="10">
        <f t="shared" si="7"/>
        <v>-0.09663834418447143</v>
      </c>
      <c r="J48" s="10">
        <f t="shared" si="7"/>
        <v>-0.2917335462189242</v>
      </c>
      <c r="K48" s="10">
        <f t="shared" si="7"/>
        <v>-0.9005100951414304</v>
      </c>
      <c r="L48" s="10">
        <f t="shared" si="8"/>
        <v>-0.6734455959246034</v>
      </c>
      <c r="M48" s="10">
        <f t="shared" si="9"/>
        <v>0.4494868177483599</v>
      </c>
    </row>
    <row r="49" spans="1:13" ht="12.75">
      <c r="A49" s="22" t="str">
        <f t="shared" si="6"/>
        <v>RADONICH</v>
      </c>
      <c r="B49" s="10">
        <f t="shared" si="7"/>
        <v>-0.8944271910017121</v>
      </c>
      <c r="C49" s="10">
        <f t="shared" si="7"/>
        <v>-0.8872753795412684</v>
      </c>
      <c r="D49" s="10">
        <f t="shared" si="7"/>
        <v>-0.8697982141420698</v>
      </c>
      <c r="E49" s="10">
        <f t="shared" si="7"/>
        <v>-0.2209810573144329</v>
      </c>
      <c r="F49" s="10">
        <f t="shared" si="7"/>
        <v>-1.2744695992441375</v>
      </c>
      <c r="G49" s="10">
        <f t="shared" si="7"/>
        <v>-0.36082982317349416</v>
      </c>
      <c r="H49" s="10">
        <f t="shared" si="7"/>
        <v>-0.9925595098687073</v>
      </c>
      <c r="I49" s="10">
        <f t="shared" si="7"/>
        <v>-0.3426268566540112</v>
      </c>
      <c r="J49" s="10">
        <f t="shared" si="7"/>
        <v>-0.5355705400735444</v>
      </c>
      <c r="K49" s="10">
        <f t="shared" si="7"/>
        <v>-0.9796013205616747</v>
      </c>
      <c r="L49" s="10">
        <f t="shared" si="8"/>
        <v>-0.7358139491575053</v>
      </c>
      <c r="M49" s="10">
        <f t="shared" si="9"/>
        <v>0.34671642227449034</v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 t="str">
        <f t="shared" si="6"/>
        <v>CAPRONI</v>
      </c>
      <c r="B51" s="10">
        <f t="shared" si="7"/>
        <v>-1.1180339887521302</v>
      </c>
      <c r="C51" s="10">
        <f t="shared" si="7"/>
        <v>-0.10273714921004015</v>
      </c>
      <c r="D51" s="10">
        <f t="shared" si="7"/>
        <v>1.2092316635633615</v>
      </c>
      <c r="E51" s="10">
        <f t="shared" si="7"/>
        <v>1.0273680734793904</v>
      </c>
      <c r="F51" s="10">
        <f t="shared" si="7"/>
        <v>-0.40832521140833233</v>
      </c>
      <c r="G51" s="10">
        <f t="shared" si="7"/>
        <v>-0.36082982317349416</v>
      </c>
      <c r="H51" s="10">
        <f t="shared" si="7"/>
        <v>1.0093825524088906</v>
      </c>
      <c r="I51" s="10">
        <f t="shared" si="7"/>
        <v>-0.03514121606708648</v>
      </c>
      <c r="J51" s="10">
        <f t="shared" si="7"/>
        <v>-0.2917335462189242</v>
      </c>
      <c r="K51" s="10">
        <f t="shared" si="7"/>
        <v>0.2700400410775832</v>
      </c>
      <c r="L51" s="10">
        <f t="shared" si="8"/>
        <v>0.11992213956992182</v>
      </c>
      <c r="M51" s="10">
        <f t="shared" si="9"/>
        <v>0.7534744608459151</v>
      </c>
    </row>
    <row r="52" spans="1:13" ht="12.75">
      <c r="A52" s="22" t="str">
        <f t="shared" si="6"/>
        <v>WALKER</v>
      </c>
      <c r="B52" s="10">
        <f t="shared" si="7"/>
        <v>0.11180339887518918</v>
      </c>
      <c r="C52" s="10">
        <f t="shared" si="7"/>
        <v>-1.279544494706906</v>
      </c>
      <c r="D52" s="10">
        <f t="shared" si="7"/>
        <v>1.1102302408154856</v>
      </c>
      <c r="E52" s="10">
        <f t="shared" si="7"/>
        <v>0.5388836309948526</v>
      </c>
      <c r="F52" s="10">
        <f t="shared" si="7"/>
        <v>0.8042769315618257</v>
      </c>
      <c r="G52" s="10">
        <f t="shared" si="7"/>
        <v>0.33594500778224273</v>
      </c>
      <c r="H52" s="10">
        <f t="shared" si="7"/>
        <v>0.06729217016060805</v>
      </c>
      <c r="I52" s="10">
        <f t="shared" si="7"/>
        <v>0.2723444245198492</v>
      </c>
      <c r="J52" s="10">
        <f t="shared" si="7"/>
        <v>-0.10885580082796309</v>
      </c>
      <c r="K52" s="10">
        <f t="shared" si="7"/>
        <v>0.38076775666586454</v>
      </c>
      <c r="L52" s="10">
        <f t="shared" si="8"/>
        <v>0.22331432658410488</v>
      </c>
      <c r="M52" s="10">
        <f t="shared" si="9"/>
        <v>0.6385140568583715</v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1.5652475842529465</v>
      </c>
      <c r="C58" s="10">
        <f t="shared" si="10"/>
        <v>1.8586084266180771</v>
      </c>
      <c r="D58" s="10">
        <f t="shared" si="10"/>
        <v>-1.4638067506293435</v>
      </c>
      <c r="E58" s="10">
        <f t="shared" si="10"/>
        <v>-1.9578146305927941</v>
      </c>
      <c r="F58" s="10">
        <f t="shared" si="10"/>
        <v>1.8436501969648227</v>
      </c>
      <c r="G58" s="10">
        <f t="shared" si="10"/>
        <v>-2.53825116991017</v>
      </c>
      <c r="H58" s="10">
        <f t="shared" si="10"/>
        <v>-1.8168885943359572</v>
      </c>
      <c r="I58" s="10">
        <f t="shared" si="10"/>
        <v>-2.1260435720582187</v>
      </c>
      <c r="J58" s="10">
        <f t="shared" si="10"/>
        <v>3.1829436162094074</v>
      </c>
      <c r="K58" s="10">
        <f t="shared" si="10"/>
        <v>-1.7546953296796945</v>
      </c>
      <c r="L58" s="10">
        <f t="shared" si="10"/>
        <v>1.0117019938888088</v>
      </c>
      <c r="M58" s="10">
        <f t="shared" si="10"/>
        <v>1.375216062821223</v>
      </c>
    </row>
    <row r="59" spans="1:13" ht="12.75">
      <c r="A59" s="7" t="s">
        <v>6</v>
      </c>
      <c r="B59" s="10">
        <f>IF(MAX(B38:B57)&lt;0,MAX(B38:B57),IF(MIN(B38:B57)&gt;=0,MIN(B38:B57),IF(ABS(DMAX(B37:B57,1,'criteria-sludge'!B1:B2))&lt;MIN(DMIN(B37:B57,1,'criteria-sludge'!B3:B4)),DMAX(B37:B57,1,'criteria-sludge'!B1:B2),DMIN(B37:B57,1,'criteria-sludge'!B3:B4))))</f>
        <v>-1.986027322601761E-14</v>
      </c>
      <c r="C59" s="10">
        <f>IF(MAX(C38:C57)&lt;0,MAX(C38:C57),IF(MIN(C38:C57)&gt;=0,MIN(C38:C57),IF(ABS(DMAX(C37:C57,1,'criteria-sludge'!C1:C2))&lt;MIN(DMIN(C37:C57,1,'criteria-sludge'!C3:C4)),DMAX(C37:C57,1,'criteria-sludge'!C1:C2),DMIN(C37:C57,1,'criteria-sludge'!C3:C4))))</f>
        <v>0.028019222511831244</v>
      </c>
      <c r="D59" s="10">
        <f>IF(MAX(D38:D57)&lt;0,MAX(D38:D57),IF(MIN(D38:D57)&gt;=0,MIN(D38:D57),IF(ABS(DMAX(D37:D57,1,'criteria-sludge'!D1:D2))&lt;MIN(DMIN(D37:D57,1,'criteria-sludge'!D3:D4)),DMAX(D37:D57,1,'criteria-sludge'!D1:D2),DMIN(D37:D57,1,'criteria-sludge'!D3:D4))))</f>
        <v>0.12021601333670784</v>
      </c>
      <c r="E59" s="10">
        <f>IF(MAX(E38:E57)&lt;0,MAX(E38:E57),IF(MIN(E38:E57)&gt;=0,MIN(E38:E57),IF(ABS(DMAX(E37:E57,1,'criteria-sludge'!E1:E2))&lt;MIN(DMIN(E37:E57,1,'criteria-sludge'!E3:E4)),DMAX(E37:E57,1,'criteria-sludge'!E1:E2),DMIN(E37:E57,1,'criteria-sludge'!E3:E4))))</f>
        <v>-0.0038768606546425565</v>
      </c>
      <c r="F59" s="10">
        <f>IF(MAX(F38:F57)&lt;0,MAX(F38:F57),IF(MIN(F38:F57)&gt;=0,MIN(F38:F57),IF(ABS(DMAX(F37:F57,1,'criteria-sludge'!F1:F2))&lt;MIN(DMIN(F37:F57,1,'criteria-sludge'!F3:F4)),DMAX(F37:F57,1,'criteria-sludge'!F1:F2),DMIN(F37:F57,1,'criteria-sludge'!F3:F4))))</f>
        <v>-0.06186745627401026</v>
      </c>
      <c r="G59" s="10">
        <f>IF(MAX(G38:G57)&lt;0,MAX(G38:G57),IF(MIN(G38:G57)&gt;=0,MIN(G38:G57),IF(ABS(DMAX(G37:G57,1,'criteria-sludge'!G1:G2))&lt;MIN(DMIN(G37:G57,1,'criteria-sludge'!G3:G4)),DMAX(G37:G57,1,'criteria-sludge'!G1:G2),DMIN(G37:G57,1,'criteria-sludge'!G3:G4))))</f>
        <v>0.07465444617383171</v>
      </c>
      <c r="H59" s="10">
        <f>IF(MAX(H38:H57)&lt;0,MAX(H38:H57),IF(MIN(H38:H57)&gt;=0,MIN(H38:H57),IF(ABS(DMAX(H37:H57,1,'criteria-sludge'!H1:H2))&lt;MIN(DMIN(H37:H57,1,'criteria-sludge'!H3:H4)),DMAX(H37:H57,1,'criteria-sludge'!H1:H2),DMIN(H37:H57,1,'criteria-sludge'!H3:H4))))</f>
        <v>-0.05046912762042466</v>
      </c>
      <c r="I59" s="10">
        <f>IF(MAX(I38:I57)&lt;0,MAX(I38:I57),IF(MIN(I38:I57)&gt;=0,MIN(I38:I57),IF(ABS(DMAX(I37:I57,1,'criteria-sludge'!I1:I2))&lt;MIN(DMIN(I37:I57,1,'criteria-sludge'!I3:I4)),DMAX(I37:I57,1,'criteria-sludge'!I1:I2),DMIN(I37:I57,1,'criteria-sludge'!I3:I4))))</f>
        <v>-0.03514121606708648</v>
      </c>
      <c r="J59" s="10">
        <f>IF(MAX(J38:J57)&lt;0,MAX(J38:J57),IF(MIN(J38:J57)&gt;=0,MIN(J38:J57),IF(ABS(DMAX(J37:J57,1,'criteria-sludge'!J1:J2))&lt;MIN(DMIN(J37:J57,1,'criteria-sludge'!J3:J4)),DMAX(J37:J57,1,'criteria-sludge'!J1:J2),DMIN(J37:J57,1,'criteria-sludge'!J3:J4))))</f>
        <v>-0.10885580082796309</v>
      </c>
      <c r="K59" s="10">
        <f>IF(MAX(K38:K57)&lt;0,MAX(K38:K57),IF(MIN(K38:K57)&gt;=0,MIN(K38:K57),IF(ABS(DMAX(K37:K57,1,'criteria-sludge'!K1:K2))&lt;MIN(DMIN(K37:K57,1,'criteria-sludge'!K3:K4)),DMAX(K37:K57,1,'criteria-sludge'!K1:K2),DMIN(K37:K57,1,'criteria-sludge'!K3:K4))))</f>
        <v>-0.030506615519223717</v>
      </c>
      <c r="L59" s="10">
        <f>IF(MAX(L38:L57)&lt;0,MAX(L38:L57),IF(MIN(L38:L57)&gt;=0,MIN(L38:L57),IF(ABS(DMAX(L37:L57,1,'criteria-sludge'!L1:L2))&lt;MIN(DMIN(L37:L57,1,'criteria-sludge'!L3:L4)),DMAX(L37:L57,1,'criteria-sludge'!L1:L2),DMIN(L37:L57,1,'criteria-sludge'!L3:L4))))</f>
        <v>0.10628736569496937</v>
      </c>
      <c r="M59" s="10">
        <f>IF(MAX(M38:M57)&lt;0,MAX(M38:M57),IF(MIN(M38:M57)&gt;=0,MIN(M38:M57),IF(ABS(DMAX(M37:M57,1,'criteria-sludge'!M1:M2))&lt;MIN(DMIN(M37:M57,1,'criteria-sludge'!M3:M4)),DMAX(M37:M57,1,'criteria-sludge'!M1:M2),DMIN(M37:M57,1,'criteria-sludge'!M3:M4))))</f>
        <v>0.34671642227449034</v>
      </c>
    </row>
    <row r="60" spans="1:13" ht="12.75">
      <c r="A60" s="7" t="s">
        <v>7</v>
      </c>
      <c r="B60" s="10">
        <f>IF(ISERR(AVERAGE(B38:B57)),"",AVERAGE(B38:B57))</f>
        <v>-1.7034984534092246E-14</v>
      </c>
      <c r="C60" s="10">
        <f aca="true" t="shared" si="11" ref="C60:K60">IF(ISERR(AVERAGE(C38:C57)),"",AVERAGE(C38:C57))</f>
        <v>8.263231368995808E-15</v>
      </c>
      <c r="D60" s="10">
        <f t="shared" si="11"/>
        <v>-6.296550582516959E-15</v>
      </c>
      <c r="E60" s="10">
        <f t="shared" si="11"/>
        <v>1.3481279584734043E-15</v>
      </c>
      <c r="F60" s="10">
        <f t="shared" si="11"/>
        <v>-8.79455238792356E-15</v>
      </c>
      <c r="G60" s="10">
        <f t="shared" si="11"/>
        <v>7.739840514529662E-15</v>
      </c>
      <c r="H60" s="10">
        <f t="shared" si="11"/>
        <v>1.7944970906061795E-14</v>
      </c>
      <c r="I60" s="10">
        <f t="shared" si="11"/>
        <v>-5.459918231817288E-15</v>
      </c>
      <c r="J60" s="10">
        <f t="shared" si="11"/>
        <v>-5.781089892512422E-15</v>
      </c>
      <c r="K60" s="10">
        <f t="shared" si="11"/>
        <v>2.709737196531543E-14</v>
      </c>
      <c r="L60" s="24"/>
      <c r="M60" s="24"/>
    </row>
    <row r="61" spans="1:13" ht="12.75">
      <c r="A61" s="7" t="s">
        <v>8</v>
      </c>
      <c r="B61" s="10">
        <f>IF(ISERR(STDEV(B38:B57)),"",STDEV(B38:B57))</f>
        <v>1.0000000000019853</v>
      </c>
      <c r="C61" s="10">
        <f aca="true" t="shared" si="12" ref="C61:K61">IF(ISERR(STDEV(C38:C57)),"",STDEV(C38:C57))</f>
        <v>0.9999999999993822</v>
      </c>
      <c r="D61" s="10">
        <f t="shared" si="12"/>
        <v>1.0000000000017761</v>
      </c>
      <c r="E61" s="10">
        <f t="shared" si="12"/>
        <v>0.9999999999998102</v>
      </c>
      <c r="F61" s="10">
        <f t="shared" si="12"/>
        <v>1.0000000000016083</v>
      </c>
      <c r="G61" s="10">
        <f t="shared" si="12"/>
        <v>0.9999999999983266</v>
      </c>
      <c r="H61" s="10">
        <f t="shared" si="12"/>
        <v>0.9999999999988658</v>
      </c>
      <c r="I61" s="10">
        <f t="shared" si="12"/>
        <v>1.000000000000022</v>
      </c>
      <c r="J61" s="10">
        <f t="shared" si="12"/>
        <v>1.000000000000117</v>
      </c>
      <c r="K61" s="10">
        <f t="shared" si="12"/>
        <v>0.9999999999959255</v>
      </c>
      <c r="L61" s="24"/>
      <c r="M61" s="24"/>
    </row>
    <row r="62" spans="1:13" ht="12.75">
      <c r="A62" s="22" t="s">
        <v>9</v>
      </c>
      <c r="B62" s="10">
        <f>B30</f>
        <v>9.500000000000002</v>
      </c>
      <c r="C62" s="10">
        <f aca="true" t="shared" si="13" ref="C62:K62">C30</f>
        <v>9.527857142857142</v>
      </c>
      <c r="D62" s="10">
        <f t="shared" si="13"/>
        <v>9.297857142857143</v>
      </c>
      <c r="E62" s="10">
        <f t="shared" si="13"/>
        <v>9.200714285714286</v>
      </c>
      <c r="F62" s="10">
        <f t="shared" si="13"/>
        <v>9.543571428571429</v>
      </c>
      <c r="G62" s="10">
        <f t="shared" si="13"/>
        <v>9.51142857142857</v>
      </c>
      <c r="H62" s="10">
        <f t="shared" si="13"/>
        <v>9.414285714285713</v>
      </c>
      <c r="I62" s="10">
        <f t="shared" si="13"/>
        <v>9.445714285714287</v>
      </c>
      <c r="J62" s="10">
        <f t="shared" si="13"/>
        <v>6.197857142857144</v>
      </c>
      <c r="K62" s="10">
        <f t="shared" si="13"/>
        <v>9.071031746031744</v>
      </c>
      <c r="L62" s="24"/>
      <c r="M62" s="24"/>
    </row>
    <row r="63" spans="1:13" ht="12.75">
      <c r="A63" s="22" t="s">
        <v>10</v>
      </c>
      <c r="B63" s="10">
        <f>B31</f>
        <v>0.08944271909981404</v>
      </c>
      <c r="C63" s="10">
        <f aca="true" t="shared" si="14" ref="C63:K63">C31</f>
        <v>0.07647810862533366</v>
      </c>
      <c r="D63" s="10">
        <f t="shared" si="14"/>
        <v>0.1010086493955394</v>
      </c>
      <c r="E63" s="10">
        <f t="shared" si="14"/>
        <v>0.18424332931104279</v>
      </c>
      <c r="F63" s="10">
        <f t="shared" si="14"/>
        <v>0.05772709573854264</v>
      </c>
      <c r="G63" s="10">
        <f t="shared" si="14"/>
        <v>0.11481470978259564</v>
      </c>
      <c r="H63" s="10">
        <f t="shared" si="14"/>
        <v>0.08491754242207784</v>
      </c>
      <c r="I63" s="10">
        <f t="shared" si="14"/>
        <v>0.16260921942422923</v>
      </c>
      <c r="J63" s="10">
        <f t="shared" si="14"/>
        <v>0.16404401714306205</v>
      </c>
      <c r="K63" s="10">
        <f t="shared" si="14"/>
        <v>0.07024237551054802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A1" sqref="A1"/>
    </sheetView>
  </sheetViews>
  <sheetFormatPr defaultColWidth="9.00390625" defaultRowHeight="12.75"/>
  <sheetData>
    <row r="1" spans="2:10" ht="12"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J1" t="s">
        <v>22</v>
      </c>
    </row>
    <row r="2" spans="2:10" ht="12">
      <c r="B2">
        <v>0.05</v>
      </c>
      <c r="C2">
        <v>0.1</v>
      </c>
      <c r="D2">
        <v>0.2</v>
      </c>
      <c r="E2">
        <v>0.15</v>
      </c>
      <c r="F2">
        <v>0.3</v>
      </c>
      <c r="G2">
        <v>0.1</v>
      </c>
      <c r="J2">
        <v>0.1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59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66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39">
      <c r="A7" s="25"/>
      <c r="B7" s="26" t="s">
        <v>39</v>
      </c>
      <c r="C7" s="26" t="s">
        <v>30</v>
      </c>
      <c r="D7" s="26" t="s">
        <v>29</v>
      </c>
      <c r="E7" s="26" t="s">
        <v>41</v>
      </c>
      <c r="F7" s="26" t="s">
        <v>41</v>
      </c>
      <c r="G7" s="26" t="s">
        <v>41</v>
      </c>
      <c r="H7" s="26" t="s">
        <v>41</v>
      </c>
      <c r="I7" s="26" t="s">
        <v>41</v>
      </c>
      <c r="J7" s="27" t="s">
        <v>41</v>
      </c>
      <c r="K7" s="27" t="s">
        <v>40</v>
      </c>
    </row>
    <row r="8" spans="1:11" ht="12.75">
      <c r="A8" s="22" t="str">
        <f>IF(Sludge!A8&lt;&gt;"",Sludge!A8,"")</f>
        <v>CUNNIFF</v>
      </c>
      <c r="B8" s="29">
        <v>8.27</v>
      </c>
      <c r="C8" s="29">
        <v>9.71</v>
      </c>
      <c r="D8" s="29">
        <v>9.74</v>
      </c>
      <c r="E8" s="29"/>
      <c r="F8" s="29"/>
      <c r="G8" s="29"/>
      <c r="H8" s="29"/>
      <c r="I8" s="29"/>
      <c r="J8" s="10"/>
      <c r="K8" s="10">
        <f aca="true" t="shared" si="0" ref="K8:K27">IF(ISERR(AVERAGE(B8:J8)),"",AVERAGE(B8:J8))</f>
        <v>9.24</v>
      </c>
    </row>
    <row r="9" spans="1:11" ht="12.75">
      <c r="A9" s="22" t="str">
        <f>IF(Sludge!A9&lt;&gt;"",Sludge!A9,"")</f>
        <v>TSCHIRHART</v>
      </c>
      <c r="B9" s="29">
        <v>8.54</v>
      </c>
      <c r="C9" s="29">
        <v>9.6</v>
      </c>
      <c r="D9" s="29">
        <v>9.6</v>
      </c>
      <c r="E9" s="29"/>
      <c r="F9" s="29"/>
      <c r="G9" s="29"/>
      <c r="H9" s="29"/>
      <c r="I9" s="29"/>
      <c r="J9" s="10"/>
      <c r="K9" s="10">
        <f t="shared" si="0"/>
        <v>9.246666666666668</v>
      </c>
    </row>
    <row r="10" spans="1:11" ht="12.75">
      <c r="A10" s="22" t="str">
        <f>IF(Sludge!A10&lt;&gt;"",Sludge!A10,"")</f>
        <v>KOBRINETZ</v>
      </c>
      <c r="B10" s="29">
        <v>8.3</v>
      </c>
      <c r="C10" s="29">
        <v>9.6</v>
      </c>
      <c r="D10" s="29">
        <v>9.6</v>
      </c>
      <c r="E10" s="29"/>
      <c r="F10" s="29"/>
      <c r="G10" s="29"/>
      <c r="H10" s="29"/>
      <c r="I10" s="29"/>
      <c r="J10" s="10"/>
      <c r="K10" s="10">
        <f t="shared" si="0"/>
        <v>9.166666666666666</v>
      </c>
    </row>
    <row r="11" spans="1:11" ht="12.75">
      <c r="A11" s="22" t="str">
        <f>IF(Sludge!A11&lt;&gt;"",Sludge!A11,"")</f>
        <v>GARCIA, P</v>
      </c>
      <c r="B11" s="29">
        <v>8.12</v>
      </c>
      <c r="C11" s="29">
        <v>9.8</v>
      </c>
      <c r="D11" s="29">
        <v>9.8</v>
      </c>
      <c r="E11" s="29"/>
      <c r="F11" s="29"/>
      <c r="G11" s="29"/>
      <c r="H11" s="29"/>
      <c r="I11" s="29"/>
      <c r="J11" s="10"/>
      <c r="K11" s="10">
        <f t="shared" si="0"/>
        <v>9.24</v>
      </c>
    </row>
    <row r="12" spans="1:11" ht="12.75">
      <c r="A12" s="22" t="str">
        <f>IF(Sludge!A12&lt;&gt;"",Sludge!A12,"")</f>
        <v>CASTILLO</v>
      </c>
      <c r="B12" s="29">
        <v>7.79</v>
      </c>
      <c r="C12" s="29">
        <v>9.48</v>
      </c>
      <c r="D12" s="29">
        <v>9.56</v>
      </c>
      <c r="E12" s="29"/>
      <c r="F12" s="29"/>
      <c r="G12" s="29"/>
      <c r="H12" s="29"/>
      <c r="I12" s="29"/>
      <c r="J12" s="10"/>
      <c r="K12" s="10">
        <f t="shared" si="0"/>
        <v>8.943333333333333</v>
      </c>
    </row>
    <row r="13" spans="1:11" ht="12.75">
      <c r="A13" s="22" t="str">
        <f>IF(Sludge!A13&lt;&gt;"",Sludge!A13,"")</f>
        <v>GARCIA, O</v>
      </c>
      <c r="B13" s="29">
        <v>8.5</v>
      </c>
      <c r="C13" s="29">
        <v>9.58</v>
      </c>
      <c r="D13" s="29">
        <v>9.54</v>
      </c>
      <c r="E13" s="29"/>
      <c r="F13" s="29"/>
      <c r="G13" s="29"/>
      <c r="H13" s="29"/>
      <c r="I13" s="29"/>
      <c r="J13" s="10"/>
      <c r="K13" s="10">
        <f t="shared" si="0"/>
        <v>9.206666666666665</v>
      </c>
    </row>
    <row r="14" spans="1:11" ht="12.75">
      <c r="A14" s="22" t="str">
        <f>IF(Sludge!A14&lt;&gt;"",Sludge!A14,"")</f>
        <v>LOPEZ</v>
      </c>
      <c r="B14" s="29">
        <v>8.19</v>
      </c>
      <c r="C14" s="29">
        <v>9.8</v>
      </c>
      <c r="D14" s="29">
        <v>9.8</v>
      </c>
      <c r="E14" s="29"/>
      <c r="F14" s="29"/>
      <c r="G14" s="29"/>
      <c r="H14" s="29"/>
      <c r="I14" s="29"/>
      <c r="J14" s="10"/>
      <c r="K14" s="10">
        <f t="shared" si="0"/>
        <v>9.263333333333334</v>
      </c>
    </row>
    <row r="15" spans="1:11" ht="12.75">
      <c r="A15" s="22" t="str">
        <f>IF(Sludge!A15&lt;&gt;"",Sludge!A15,"")</f>
        <v>VIERA</v>
      </c>
      <c r="B15" s="29">
        <v>7.8</v>
      </c>
      <c r="C15" s="29">
        <v>8.9</v>
      </c>
      <c r="D15" s="29">
        <v>8.6</v>
      </c>
      <c r="E15" s="29"/>
      <c r="F15" s="29"/>
      <c r="G15" s="29"/>
      <c r="H15" s="29"/>
      <c r="I15" s="29"/>
      <c r="J15" s="10"/>
      <c r="K15" s="10">
        <f t="shared" si="0"/>
        <v>8.433333333333332</v>
      </c>
    </row>
    <row r="16" spans="1:11" ht="12.75">
      <c r="A16" s="22" t="str">
        <f>IF(Sludge!A16&lt;&gt;"",Sludge!A16,"")</f>
        <v>RODRIGUEZ</v>
      </c>
      <c r="B16" s="29">
        <v>8.34</v>
      </c>
      <c r="C16" s="29">
        <v>9.65</v>
      </c>
      <c r="D16" s="29">
        <v>9.63</v>
      </c>
      <c r="E16" s="29"/>
      <c r="F16" s="29"/>
      <c r="G16" s="29"/>
      <c r="H16" s="29"/>
      <c r="I16" s="29"/>
      <c r="J16" s="10"/>
      <c r="K16" s="10">
        <f t="shared" si="0"/>
        <v>9.206666666666669</v>
      </c>
    </row>
    <row r="17" spans="1:11" ht="12.75">
      <c r="A17" s="22" t="str">
        <f>IF(Sludge!A17&lt;&gt;"",Sludge!A17,"")</f>
        <v>RAMIREZ</v>
      </c>
      <c r="B17" s="29">
        <v>8.4</v>
      </c>
      <c r="C17" s="29">
        <v>9.59</v>
      </c>
      <c r="D17" s="29">
        <v>9.62</v>
      </c>
      <c r="E17" s="29"/>
      <c r="F17" s="29"/>
      <c r="G17" s="29"/>
      <c r="H17" s="29"/>
      <c r="I17" s="29"/>
      <c r="J17" s="10"/>
      <c r="K17" s="10">
        <f t="shared" si="0"/>
        <v>9.203333333333333</v>
      </c>
    </row>
    <row r="18" spans="1:11" ht="12.75">
      <c r="A18" s="22" t="str">
        <f>IF(Sludge!A18&lt;&gt;"",Sludge!A18,"")</f>
        <v>ADAMS</v>
      </c>
      <c r="B18" s="29">
        <v>7.98</v>
      </c>
      <c r="C18" s="29">
        <v>9.5</v>
      </c>
      <c r="D18" s="29">
        <v>9.5</v>
      </c>
      <c r="E18" s="29"/>
      <c r="F18" s="29"/>
      <c r="G18" s="29"/>
      <c r="H18" s="29"/>
      <c r="I18" s="29"/>
      <c r="J18" s="10"/>
      <c r="K18" s="10">
        <f t="shared" si="0"/>
        <v>8.993333333333334</v>
      </c>
    </row>
    <row r="19" spans="1:11" ht="12.75">
      <c r="A19" s="22" t="str">
        <f>IF(Sludge!A19&lt;&gt;"",Sludge!A19,"")</f>
        <v>RADONICH</v>
      </c>
      <c r="B19" s="29">
        <v>8.38</v>
      </c>
      <c r="C19" s="29">
        <v>9.8</v>
      </c>
      <c r="D19" s="29">
        <v>9.8</v>
      </c>
      <c r="E19" s="29"/>
      <c r="F19" s="29"/>
      <c r="G19" s="29"/>
      <c r="H19" s="29"/>
      <c r="I19" s="29"/>
      <c r="J19" s="10"/>
      <c r="K19" s="10">
        <f t="shared" si="0"/>
        <v>9.326666666666666</v>
      </c>
    </row>
    <row r="20" spans="1:11" ht="12.75">
      <c r="A20" s="22">
        <f>IF(Sludge!A20&lt;&gt;"",Sludge!A20,"")</f>
      </c>
      <c r="B20" s="29"/>
      <c r="C20" s="29"/>
      <c r="D20" s="29"/>
      <c r="E20" s="29"/>
      <c r="F20" s="29"/>
      <c r="G20" s="29"/>
      <c r="H20" s="29"/>
      <c r="I20" s="29"/>
      <c r="J20" s="10"/>
      <c r="K20" s="10">
        <f t="shared" si="0"/>
      </c>
    </row>
    <row r="21" spans="1:11" ht="12.75">
      <c r="A21" s="22" t="str">
        <f>IF(Sludge!A21&lt;&gt;"",Sludge!A21,"")</f>
        <v>CAPRONI</v>
      </c>
      <c r="B21" s="29">
        <v>8.56</v>
      </c>
      <c r="C21" s="29">
        <v>9.68</v>
      </c>
      <c r="D21" s="29">
        <v>9.7</v>
      </c>
      <c r="E21" s="29"/>
      <c r="F21" s="29"/>
      <c r="G21" s="29"/>
      <c r="H21" s="29"/>
      <c r="I21" s="29"/>
      <c r="J21" s="10"/>
      <c r="K21" s="10">
        <f t="shared" si="0"/>
        <v>9.313333333333334</v>
      </c>
    </row>
    <row r="22" spans="1:11" ht="12.75">
      <c r="A22" s="22" t="str">
        <f>IF(Sludge!A22&lt;&gt;"",Sludge!A22,"")</f>
        <v>WALKER</v>
      </c>
      <c r="B22" s="29">
        <v>8.89</v>
      </c>
      <c r="C22" s="29">
        <v>9.79</v>
      </c>
      <c r="D22" s="29">
        <v>9.8</v>
      </c>
      <c r="E22" s="29"/>
      <c r="F22" s="29"/>
      <c r="G22" s="29"/>
      <c r="H22" s="29"/>
      <c r="I22" s="29"/>
      <c r="J22" s="10"/>
      <c r="K22" s="10">
        <f t="shared" si="0"/>
        <v>9.493333333333334</v>
      </c>
    </row>
    <row r="23" spans="1:11" ht="12.75">
      <c r="A23" s="22">
        <f>IF(Sludge!A23&lt;&gt;"",Sludge!A23,"")</f>
      </c>
      <c r="B23" s="29"/>
      <c r="C23" s="29"/>
      <c r="D23" s="29"/>
      <c r="E23" s="29"/>
      <c r="F23" s="29"/>
      <c r="G23" s="29"/>
      <c r="H23" s="29"/>
      <c r="I23" s="29"/>
      <c r="J23" s="10"/>
      <c r="K23" s="10">
        <f t="shared" si="0"/>
      </c>
    </row>
    <row r="24" spans="1:11" ht="12.75">
      <c r="A24" s="22">
        <f>IF(Sludge!A24&lt;&gt;"",Sludge!A24,"")</f>
      </c>
      <c r="B24" s="29"/>
      <c r="C24" s="29"/>
      <c r="D24" s="29"/>
      <c r="E24" s="29"/>
      <c r="F24" s="29"/>
      <c r="G24" s="29"/>
      <c r="H24" s="29"/>
      <c r="I24" s="29"/>
      <c r="J24" s="10"/>
      <c r="K24" s="10">
        <f t="shared" si="0"/>
      </c>
    </row>
    <row r="25" spans="1:11" ht="12.75">
      <c r="A25" s="22">
        <f>IF(Sludge!A25&lt;&gt;"",Sludge!A25,"")</f>
      </c>
      <c r="B25" s="29"/>
      <c r="C25" s="29"/>
      <c r="D25" s="29"/>
      <c r="E25" s="29"/>
      <c r="F25" s="29"/>
      <c r="G25" s="29"/>
      <c r="H25" s="29"/>
      <c r="I25" s="29"/>
      <c r="J25" s="10"/>
      <c r="K25" s="10">
        <f t="shared" si="0"/>
      </c>
    </row>
    <row r="26" spans="1:11" ht="12.75">
      <c r="A26" s="22">
        <f>IF(Sludge!A26&lt;&gt;"",Sludge!A26,"")</f>
      </c>
      <c r="B26" s="29"/>
      <c r="C26" s="29"/>
      <c r="D26" s="29"/>
      <c r="E26" s="29"/>
      <c r="F26" s="29"/>
      <c r="G26" s="29"/>
      <c r="H26" s="29"/>
      <c r="I26" s="29"/>
      <c r="J26" s="10"/>
      <c r="K26" s="10">
        <f t="shared" si="0"/>
      </c>
    </row>
    <row r="27" spans="1:11" ht="12.75">
      <c r="A27" s="22">
        <f>IF(Sludge!A27&lt;&gt;"",Sludge!A27,"")</f>
      </c>
      <c r="B27" s="29"/>
      <c r="C27" s="29"/>
      <c r="D27" s="29"/>
      <c r="E27" s="29"/>
      <c r="F27" s="29"/>
      <c r="G27" s="29"/>
      <c r="H27" s="29"/>
      <c r="I27" s="29"/>
      <c r="J27" s="10"/>
      <c r="K27" s="10">
        <f t="shared" si="0"/>
      </c>
    </row>
    <row r="28" spans="1:11" ht="12.75">
      <c r="A28" s="7" t="s">
        <v>0</v>
      </c>
      <c r="B28" s="8">
        <f aca="true" t="shared" si="1" ref="B28:K28">IF(COUNTBLANK(B8:B27)=20,"",MAX(B8:B27))</f>
        <v>8.89</v>
      </c>
      <c r="C28" s="8">
        <f t="shared" si="1"/>
        <v>9.8</v>
      </c>
      <c r="D28" s="8">
        <f t="shared" si="1"/>
        <v>9.8</v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9.493333333333334</v>
      </c>
    </row>
    <row r="29" spans="1:11" ht="12.75">
      <c r="A29" s="7" t="s">
        <v>1</v>
      </c>
      <c r="B29" s="8">
        <f aca="true" t="shared" si="2" ref="B29:K29">IF(COUNTBLANK(B8:B27)=20,"",MIN(B8:B27))</f>
        <v>7.79</v>
      </c>
      <c r="C29" s="8">
        <f t="shared" si="2"/>
        <v>8.9</v>
      </c>
      <c r="D29" s="8">
        <f t="shared" si="2"/>
        <v>8.6</v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8.433333333333332</v>
      </c>
    </row>
    <row r="30" spans="1:11" ht="12.75">
      <c r="A30" s="7" t="s">
        <v>2</v>
      </c>
      <c r="B30" s="8">
        <f aca="true" t="shared" si="3" ref="B30:K30">IF(ISERR(AVERAGE(B8:B27)),"",AVERAGE(B8:B27))</f>
        <v>8.290000000000001</v>
      </c>
      <c r="C30" s="8">
        <f t="shared" si="3"/>
        <v>9.605714285714287</v>
      </c>
      <c r="D30" s="8">
        <f t="shared" si="3"/>
        <v>9.592142857142857</v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9.162619047619048</v>
      </c>
    </row>
    <row r="31" spans="1:11" ht="12.75">
      <c r="A31" s="7" t="s">
        <v>3</v>
      </c>
      <c r="B31" s="8">
        <f aca="true" t="shared" si="4" ref="B31:K31">IF(ISERR(STDEV(B8:B27)),"",STDEV(B8:B27))</f>
        <v>0.3022734370884125</v>
      </c>
      <c r="C31" s="8">
        <f t="shared" si="4"/>
        <v>0.23064172301556</v>
      </c>
      <c r="D31" s="8">
        <f t="shared" si="4"/>
        <v>0.30448389047772817</v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0.24843158810473953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G3 - Varnish (screened)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39">
      <c r="A37" s="25"/>
      <c r="B37" s="26" t="str">
        <f aca="true" t="shared" si="5" ref="B37:K37">B7</f>
        <v>Piston Skirts (Thrust)</v>
      </c>
      <c r="C37" s="26" t="str">
        <f t="shared" si="5"/>
        <v>Rocker Cover L</v>
      </c>
      <c r="D37" s="26" t="str">
        <f t="shared" si="5"/>
        <v>Rocker Cover R</v>
      </c>
      <c r="E37" s="26" t="str">
        <f t="shared" si="5"/>
        <v> </v>
      </c>
      <c r="F37" s="26" t="str">
        <f t="shared" si="5"/>
        <v> </v>
      </c>
      <c r="G37" s="26" t="str">
        <f t="shared" si="5"/>
        <v> </v>
      </c>
      <c r="H37" s="26" t="str">
        <f t="shared" si="5"/>
        <v> </v>
      </c>
      <c r="I37" s="26" t="str">
        <f t="shared" si="5"/>
        <v> </v>
      </c>
      <c r="J37" s="27" t="str">
        <f t="shared" si="5"/>
        <v> </v>
      </c>
      <c r="K37" s="27" t="str">
        <f t="shared" si="5"/>
        <v>Average Varnish</v>
      </c>
      <c r="L37" s="27" t="s">
        <v>2</v>
      </c>
      <c r="M37" s="27" t="s">
        <v>4</v>
      </c>
    </row>
    <row r="38" spans="1:17" ht="12.75">
      <c r="A38" s="22" t="str">
        <f aca="true" t="shared" si="6" ref="A38:A57">IF(A8&lt;&gt;"",A8,"")</f>
        <v>CUNNIFF</v>
      </c>
      <c r="B38" s="10">
        <f aca="true" t="shared" si="7" ref="B38:K57">IF(ISNUMBER(B8),IF(B$31=0,0,(B8-B$30)/B$31),"")</f>
        <v>-0.06616525816044999</v>
      </c>
      <c r="C38" s="10">
        <f t="shared" si="7"/>
        <v>0.45215459250917306</v>
      </c>
      <c r="D38" s="10">
        <f t="shared" si="7"/>
        <v>0.4855992303079112</v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0.311477912174069</v>
      </c>
      <c r="L38" s="10">
        <f aca="true" t="shared" si="8" ref="L38:L57">IF(ISERR(AVERAGE(B38:K38)),"",AVERAGE(B38:K38))</f>
        <v>0.29576661920767583</v>
      </c>
      <c r="M38" s="10">
        <f aca="true" t="shared" si="9" ref="M38:M57">IF(ISERR(STDEV(B38:K38)),"",STDEV(B38:K38))</f>
        <v>0.2528076653719021</v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  <v>0.8270657270055631</v>
      </c>
      <c r="C39" s="10">
        <f t="shared" si="7"/>
        <v>-0.024775594110097793</v>
      </c>
      <c r="D39" s="10">
        <f t="shared" si="7"/>
        <v>0.025804790016361417</v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0.3383129322998391</v>
      </c>
      <c r="L39" s="10">
        <f t="shared" si="8"/>
        <v>0.2916019638029165</v>
      </c>
      <c r="M39" s="10">
        <f t="shared" si="9"/>
        <v>0.3914274104798927</v>
      </c>
    </row>
    <row r="40" spans="1:13" ht="12.75">
      <c r="A40" s="22" t="str">
        <f t="shared" si="6"/>
        <v>KOBRINETZ</v>
      </c>
      <c r="B40" s="10">
        <f t="shared" si="7"/>
        <v>0.033082629080222054</v>
      </c>
      <c r="C40" s="10">
        <f t="shared" si="7"/>
        <v>-0.024775594110097793</v>
      </c>
      <c r="D40" s="10">
        <f t="shared" si="7"/>
        <v>0.025804790016361417</v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0.016292690790641013</v>
      </c>
      <c r="L40" s="10">
        <f t="shared" si="8"/>
        <v>0.012601128944281673</v>
      </c>
      <c r="M40" s="10">
        <f t="shared" si="9"/>
        <v>0.02584876250212737</v>
      </c>
    </row>
    <row r="41" spans="1:13" ht="12.75">
      <c r="A41" s="22" t="str">
        <f t="shared" si="6"/>
        <v>GARCIA, P</v>
      </c>
      <c r="B41" s="10">
        <f t="shared" si="7"/>
        <v>-0.5624046943637926</v>
      </c>
      <c r="C41" s="10">
        <f t="shared" si="7"/>
        <v>0.8423701997431171</v>
      </c>
      <c r="D41" s="10">
        <f t="shared" si="7"/>
        <v>0.6826539904328619</v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0.311477912174069</v>
      </c>
      <c r="L41" s="10">
        <f t="shared" si="8"/>
        <v>0.31852435199656387</v>
      </c>
      <c r="M41" s="10">
        <f t="shared" si="9"/>
        <v>0.6279836788814905</v>
      </c>
    </row>
    <row r="42" spans="1:13" ht="12.75">
      <c r="A42" s="22" t="str">
        <f t="shared" si="6"/>
        <v>CASTILLO</v>
      </c>
      <c r="B42" s="10">
        <f t="shared" si="7"/>
        <v>-1.654131454011141</v>
      </c>
      <c r="C42" s="10">
        <f t="shared" si="7"/>
        <v>-0.5450630704220205</v>
      </c>
      <c r="D42" s="10">
        <f t="shared" si="7"/>
        <v>-0.10556505006693519</v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-0.8826804834225137</v>
      </c>
      <c r="L42" s="10">
        <f t="shared" si="8"/>
        <v>-0.7968600144806526</v>
      </c>
      <c r="M42" s="10">
        <f t="shared" si="9"/>
        <v>0.6541075097120517</v>
      </c>
    </row>
    <row r="43" spans="1:13" ht="12.75">
      <c r="A43" s="22" t="str">
        <f t="shared" si="6"/>
        <v>GARCIA, O</v>
      </c>
      <c r="B43" s="10">
        <f t="shared" si="7"/>
        <v>0.6947352106846749</v>
      </c>
      <c r="C43" s="10">
        <f t="shared" si="7"/>
        <v>-0.11149017349541697</v>
      </c>
      <c r="D43" s="10">
        <f t="shared" si="7"/>
        <v>-0.17124997010858933</v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0.17730281154523292</v>
      </c>
      <c r="L43" s="10">
        <f t="shared" si="8"/>
        <v>0.1473244696564754</v>
      </c>
      <c r="M43" s="10">
        <f t="shared" si="9"/>
        <v>0.39540355484698925</v>
      </c>
    </row>
    <row r="44" spans="1:13" ht="12.75">
      <c r="A44" s="22" t="str">
        <f t="shared" si="6"/>
        <v>LOPEZ</v>
      </c>
      <c r="B44" s="10">
        <f t="shared" si="7"/>
        <v>-0.3308262908022323</v>
      </c>
      <c r="C44" s="10">
        <f t="shared" si="7"/>
        <v>0.8423701997431171</v>
      </c>
      <c r="D44" s="10">
        <f t="shared" si="7"/>
        <v>0.6826539904328619</v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0.40540048261425</v>
      </c>
      <c r="L44" s="10">
        <f t="shared" si="8"/>
        <v>0.39989959549699916</v>
      </c>
      <c r="M44" s="10">
        <f t="shared" si="9"/>
        <v>0.5195257016883589</v>
      </c>
    </row>
    <row r="45" spans="1:13" ht="12.75">
      <c r="A45" s="22" t="str">
        <f t="shared" si="6"/>
        <v>VIERA</v>
      </c>
      <c r="B45" s="10">
        <f t="shared" si="7"/>
        <v>-1.621048824930919</v>
      </c>
      <c r="C45" s="10">
        <f t="shared" si="7"/>
        <v>-3.0597858725963305</v>
      </c>
      <c r="D45" s="10">
        <f t="shared" si="7"/>
        <v>-3.2584412120661237</v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-2.9355595230436107</v>
      </c>
      <c r="L45" s="10">
        <f t="shared" si="8"/>
        <v>-2.7187088581592462</v>
      </c>
      <c r="M45" s="10">
        <f t="shared" si="9"/>
        <v>0.7437576448993697</v>
      </c>
    </row>
    <row r="46" spans="1:13" ht="12.75">
      <c r="A46" s="22" t="str">
        <f t="shared" si="6"/>
        <v>RODRIGUEZ</v>
      </c>
      <c r="B46" s="10">
        <f t="shared" si="7"/>
        <v>0.16541314540111027</v>
      </c>
      <c r="C46" s="10">
        <f t="shared" si="7"/>
        <v>0.19201085435320786</v>
      </c>
      <c r="D46" s="10">
        <f t="shared" si="7"/>
        <v>0.1243321700788397</v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0.1773028115452472</v>
      </c>
      <c r="L46" s="10">
        <f t="shared" si="8"/>
        <v>0.16476474534460125</v>
      </c>
      <c r="M46" s="10">
        <f t="shared" si="9"/>
        <v>0.02906754848862342</v>
      </c>
    </row>
    <row r="47" spans="1:13" ht="12.75">
      <c r="A47" s="22" t="str">
        <f t="shared" si="6"/>
        <v>RAMIREZ</v>
      </c>
      <c r="B47" s="10">
        <f t="shared" si="7"/>
        <v>0.3639089198824485</v>
      </c>
      <c r="C47" s="10">
        <f t="shared" si="7"/>
        <v>-0.06813288380275738</v>
      </c>
      <c r="D47" s="10">
        <f t="shared" si="7"/>
        <v>0.09148971005800972</v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0.16388530148235503</v>
      </c>
      <c r="L47" s="10">
        <f t="shared" si="8"/>
        <v>0.13778776190501396</v>
      </c>
      <c r="M47" s="10">
        <f t="shared" si="9"/>
        <v>0.17921930847482198</v>
      </c>
    </row>
    <row r="48" spans="1:13" ht="12.75">
      <c r="A48" s="22" t="str">
        <f t="shared" si="6"/>
        <v>ADAMS</v>
      </c>
      <c r="B48" s="10">
        <f t="shared" si="7"/>
        <v>-1.0255615014869073</v>
      </c>
      <c r="C48" s="10">
        <f t="shared" si="7"/>
        <v>-0.4583484910367014</v>
      </c>
      <c r="D48" s="10">
        <f t="shared" si="7"/>
        <v>-0.30261981019188594</v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-0.6814178324792667</v>
      </c>
      <c r="L48" s="10">
        <f t="shared" si="8"/>
        <v>-0.6169869087986903</v>
      </c>
      <c r="M48" s="10">
        <f t="shared" si="9"/>
        <v>0.3136225767772266</v>
      </c>
    </row>
    <row r="49" spans="1:13" ht="12.75">
      <c r="A49" s="22" t="str">
        <f t="shared" si="6"/>
        <v>RADONICH</v>
      </c>
      <c r="B49" s="10">
        <f t="shared" si="7"/>
        <v>0.2977436617220044</v>
      </c>
      <c r="C49" s="10">
        <f t="shared" si="7"/>
        <v>0.8423701997431171</v>
      </c>
      <c r="D49" s="10">
        <f t="shared" si="7"/>
        <v>0.6826539904328619</v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0.6603331738090229</v>
      </c>
      <c r="L49" s="10">
        <f t="shared" si="8"/>
        <v>0.6207752564267516</v>
      </c>
      <c r="M49" s="10">
        <f t="shared" si="9"/>
        <v>0.23010688576593902</v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 t="str">
        <f t="shared" si="6"/>
        <v>CAPRONI</v>
      </c>
      <c r="B51" s="10">
        <f t="shared" si="7"/>
        <v>0.8932309851660132</v>
      </c>
      <c r="C51" s="10">
        <f t="shared" si="7"/>
        <v>0.3220827234311866</v>
      </c>
      <c r="D51" s="10">
        <f t="shared" si="7"/>
        <v>0.35422939022460875</v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0.606663133557497</v>
      </c>
      <c r="L51" s="10">
        <f t="shared" si="8"/>
        <v>0.5440515580948264</v>
      </c>
      <c r="M51" s="10">
        <f t="shared" si="9"/>
        <v>0.2652980089437557</v>
      </c>
    </row>
    <row r="52" spans="1:13" ht="12.75">
      <c r="A52" s="22" t="str">
        <f t="shared" si="6"/>
        <v>WALKER</v>
      </c>
      <c r="B52" s="10">
        <f t="shared" si="7"/>
        <v>1.9849577448133644</v>
      </c>
      <c r="C52" s="10">
        <f t="shared" si="7"/>
        <v>0.7990129100504498</v>
      </c>
      <c r="D52" s="10">
        <f t="shared" si="7"/>
        <v>0.6826539904328619</v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  <v>1.3312086769531748</v>
      </c>
      <c r="L52" s="10">
        <f t="shared" si="8"/>
        <v>1.1994583305624626</v>
      </c>
      <c r="M52" s="10">
        <f t="shared" si="9"/>
        <v>0.5949259742041915</v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1.9849577448133644</v>
      </c>
      <c r="C58" s="10">
        <f t="shared" si="10"/>
        <v>-3.0597858725963305</v>
      </c>
      <c r="D58" s="10">
        <f t="shared" si="10"/>
        <v>-3.2584412120661237</v>
      </c>
      <c r="E58" s="10">
        <f t="shared" si="10"/>
        <v>0</v>
      </c>
      <c r="F58" s="10">
        <f t="shared" si="10"/>
        <v>0</v>
      </c>
      <c r="G58" s="10">
        <f t="shared" si="10"/>
        <v>0</v>
      </c>
      <c r="H58" s="10">
        <f t="shared" si="10"/>
        <v>0</v>
      </c>
      <c r="I58" s="10">
        <f t="shared" si="10"/>
        <v>0</v>
      </c>
      <c r="J58" s="10">
        <f t="shared" si="10"/>
        <v>0</v>
      </c>
      <c r="K58" s="10">
        <f t="shared" si="10"/>
        <v>-2.9355595230436107</v>
      </c>
      <c r="L58" s="10">
        <f t="shared" si="10"/>
        <v>-2.7187088581592462</v>
      </c>
      <c r="M58" s="10">
        <f t="shared" si="10"/>
        <v>0.7437576448993697</v>
      </c>
    </row>
    <row r="59" spans="1:13" ht="12.75">
      <c r="A59" s="7" t="s">
        <v>6</v>
      </c>
      <c r="B59" s="10">
        <f>IF(MAX(B38:B57)&lt;0,MAX(B38:B57),IF(MIN(B38:B57)&gt;=0,MIN(B38:B57),IF(ABS(DMAX(B37:B57,1,'criteria-varnish'!B1:B2))&lt;MIN(DMIN(B37:B57,1,'criteria-varnish'!B3:B4)),DMAX(B37:B57,1,'criteria-varnish'!B1:B2),DMIN(B37:B57,1,'criteria-varnish'!B3:B4))))</f>
        <v>0.033082629080222054</v>
      </c>
      <c r="C59" s="10">
        <f>IF(MAX(C38:C57)&lt;0,MAX(C38:C57),IF(MIN(C38:C57)&gt;=0,MIN(C38:C57),IF(ABS(DMAX(C37:C57,1,'criteria-varnish'!C1:C2))&lt;MIN(DMIN(C37:C57,1,'criteria-varnish'!C3:C4)),DMAX(C37:C57,1,'criteria-varnish'!C1:C2),DMIN(C37:C57,1,'criteria-varnish'!C3:C4))))</f>
        <v>-0.024775594110097793</v>
      </c>
      <c r="D59" s="10">
        <f>IF(MAX(D38:D57)&lt;0,MAX(D38:D57),IF(MIN(D38:D57)&gt;=0,MIN(D38:D57),IF(ABS(DMAX(D37:D57,1,'criteria-varnish'!D1:D2))&lt;MIN(DMIN(D37:D57,1,'criteria-varnish'!D3:D4)),DMAX(D37:D57,1,'criteria-varnish'!D1:D2),DMIN(D37:D57,1,'criteria-varnish'!D3:D4))))</f>
        <v>0.025804790016361417</v>
      </c>
      <c r="E59" s="10">
        <f>IF(MAX(E38:E57)&lt;0,MAX(E38:E57),IF(MIN(E38:E57)&gt;=0,MIN(E38:E57),IF(ABS(DMAX(E37:E57,1,'criteria-varnish'!E1:E2))&lt;MIN(DMIN(E37:E57,1,'criteria-varnish'!E3:E4)),DMAX(E37:E57,1,'criteria-varnish'!E1:E2),DMIN(E37:E57,1,'criteria-varnish'!E3:E4))))</f>
        <v>0</v>
      </c>
      <c r="F59" s="10">
        <f>IF(MAX(F38:F57)&lt;0,MAX(F38:F57),IF(MIN(F38:F57)&gt;=0,MIN(F38:F57),IF(ABS(DMAX(F37:F57,1,'criteria-varnish'!F1:F2))&lt;MIN(DMIN(F37:F57,1,'criteria-varnish'!F3:F4)),DMAX(F37:F57,1,'criteria-varnish'!F1:F2),DMIN(F37:F57,1,'criteria-varnish'!F3:F4))))</f>
        <v>0</v>
      </c>
      <c r="G59" s="10">
        <f>IF(MAX(G38:G57)&lt;0,MAX(G38:G57),IF(MIN(G38:G57)&gt;=0,MIN(G38:G57),IF(ABS(DMAX(G37:G57,1,'criteria-varnish'!G1:G2))&lt;MIN(DMIN(G37:G57,1,'criteria-varnish'!G3:G4)),DMAX(G37:G57,1,'criteria-varnish'!G1:G2),DMIN(G37:G57,1,'criteria-varnish'!G3:G4))))</f>
        <v>0</v>
      </c>
      <c r="H59" s="10">
        <f>IF(MAX(H38:H57)&lt;0,MAX(H38:H57),IF(MIN(H38:H57)&gt;=0,MIN(H38:H57),IF(ABS(DMAX(H37:H57,1,'criteria-varnish'!H1:H2))&lt;MIN(DMIN(H37:H57,1,'criteria-varnish'!H3:H4)),DMAX(H37:H57,1,'criteria-varnish'!H1:H2),DMIN(H37:H57,1,'criteria-varnish'!H3:H4))))</f>
        <v>0</v>
      </c>
      <c r="I59" s="10">
        <f>IF(MAX(I38:I57)&lt;0,MAX(I38:I57),IF(MIN(I38:I57)&gt;=0,MIN(I38:I57),IF(ABS(DMAX(I37:I57,1,'criteria-varnish'!I1:I2))&lt;MIN(DMIN(I37:I57,1,'criteria-varnish'!I3:I4)),DMAX(I37:I57,1,'criteria-varnish'!I1:I2),DMIN(I37:I57,1,'criteria-varnish'!I3:I4))))</f>
        <v>0</v>
      </c>
      <c r="J59" s="10">
        <f>IF(MAX(J38:J57)&lt;0,MAX(J38:J57),IF(MIN(J38:J57)&gt;=0,MIN(J38:J57),IF(ABS(DMAX(J37:J57,1,'criteria-varnish'!J1:J2))&lt;MIN(DMIN(J37:J57,1,'criteria-varnish'!J3:J4)),DMAX(J37:J57,1,'criteria-varnish'!J1:J2),DMIN(J37:J57,1,'criteria-varnish'!J3:J4))))</f>
        <v>0</v>
      </c>
      <c r="K59" s="10">
        <f>IF(MAX(K38:K57)&lt;0,MAX(K38:K57),IF(MIN(K38:K57)&gt;=0,MIN(K38:K57),IF(ABS(DMAX(K37:K57,1,'criteria-varnish'!K1:K2))&lt;MIN(DMIN(K37:K57,1,'criteria-varnish'!K3:K4)),DMAX(K37:K57,1,'criteria-varnish'!K1:K2),DMIN(K37:K57,1,'criteria-varnish'!K3:K4))))</f>
        <v>0.016292690790641013</v>
      </c>
      <c r="L59" s="10">
        <f>IF(MAX(L38:L57)&lt;0,MAX(L38:L57),IF(MIN(L38:L57)&gt;=0,MIN(L38:L57),IF(ABS(DMAX(L37:L57,1,'criteria-varnish'!L1:L2))&lt;MIN(DMIN(L37:L57,1,'criteria-varnish'!L3:L4)),DMAX(L37:L57,1,'criteria-varnish'!L1:L2),DMIN(L37:L57,1,'criteria-varnish'!L3:L4))))</f>
        <v>0.012601128944281673</v>
      </c>
      <c r="M59" s="10">
        <f>IF(MAX(M38:M57)&lt;0,MAX(M38:M57),IF(MIN(M38:M57)&gt;=0,MIN(M38:M57),IF(ABS(DMAX(M37:M57,1,'criteria-varnish'!M1:M2))&lt;MIN(DMIN(M37:M57,1,'criteria-varnish'!M3:M4)),DMAX(M37:M57,1,'criteria-varnish'!M1:M2),DMIN(M37:M57,1,'criteria-varnish'!M3:M4))))</f>
        <v>0.02584876250212737</v>
      </c>
    </row>
    <row r="60" spans="1:13" ht="12.75">
      <c r="A60" s="7" t="s">
        <v>7</v>
      </c>
      <c r="B60" s="10">
        <f aca="true" t="shared" si="11" ref="B60:K60">IF(ISERR(AVERAGE(B38:B57)),"",AVERAGE(B38:B57))</f>
        <v>-2.9500211797182733E-15</v>
      </c>
      <c r="C60" s="10">
        <f t="shared" si="11"/>
        <v>-3.806478941571965E-15</v>
      </c>
      <c r="D60" s="10">
        <f t="shared" si="11"/>
        <v>3.9650822308041307E-16</v>
      </c>
      <c r="E60" s="10">
        <f t="shared" si="11"/>
      </c>
      <c r="F60" s="10">
        <f t="shared" si="11"/>
      </c>
      <c r="G60" s="10">
        <f t="shared" si="11"/>
      </c>
      <c r="H60" s="10">
        <f t="shared" si="11"/>
      </c>
      <c r="I60" s="10">
        <f t="shared" si="11"/>
      </c>
      <c r="J60" s="10">
        <f t="shared" si="11"/>
      </c>
      <c r="K60" s="10">
        <f t="shared" si="11"/>
        <v>4.758098676964956E-16</v>
      </c>
      <c r="L60" s="24"/>
      <c r="M60" s="24"/>
    </row>
    <row r="61" spans="1:13" ht="12.75">
      <c r="A61" s="7" t="s">
        <v>8</v>
      </c>
      <c r="B61" s="10">
        <f aca="true" t="shared" si="12" ref="B61:K61">IF(ISERR(STDEV(B38:B57)),"",STDEV(B38:B57))</f>
        <v>0.9999999999999365</v>
      </c>
      <c r="C61" s="10">
        <f t="shared" si="12"/>
        <v>1.0000000000001703</v>
      </c>
      <c r="D61" s="10">
        <f t="shared" si="12"/>
        <v>0.9999999999999275</v>
      </c>
      <c r="E61" s="10">
        <f t="shared" si="12"/>
      </c>
      <c r="F61" s="10">
        <f t="shared" si="12"/>
      </c>
      <c r="G61" s="10">
        <f t="shared" si="12"/>
      </c>
      <c r="H61" s="10">
        <f t="shared" si="12"/>
      </c>
      <c r="I61" s="10">
        <f t="shared" si="12"/>
      </c>
      <c r="J61" s="10">
        <f t="shared" si="12"/>
      </c>
      <c r="K61" s="10">
        <f t="shared" si="12"/>
        <v>1.000000000000091</v>
      </c>
      <c r="L61" s="24"/>
      <c r="M61" s="24"/>
    </row>
    <row r="62" spans="1:13" ht="12.75">
      <c r="A62" s="22" t="s">
        <v>9</v>
      </c>
      <c r="B62" s="10">
        <f aca="true" t="shared" si="13" ref="B62:K62">B30</f>
        <v>8.290000000000001</v>
      </c>
      <c r="C62" s="10">
        <f t="shared" si="13"/>
        <v>9.605714285714287</v>
      </c>
      <c r="D62" s="10">
        <f t="shared" si="13"/>
        <v>9.592142857142857</v>
      </c>
      <c r="E62" s="10">
        <f t="shared" si="13"/>
      </c>
      <c r="F62" s="10">
        <f t="shared" si="13"/>
      </c>
      <c r="G62" s="10">
        <f t="shared" si="13"/>
      </c>
      <c r="H62" s="10">
        <f t="shared" si="13"/>
      </c>
      <c r="I62" s="10">
        <f t="shared" si="13"/>
      </c>
      <c r="J62" s="10">
        <f t="shared" si="13"/>
      </c>
      <c r="K62" s="10">
        <f t="shared" si="13"/>
        <v>9.162619047619048</v>
      </c>
      <c r="L62" s="24"/>
      <c r="M62" s="24"/>
    </row>
    <row r="63" spans="1:13" ht="12.75">
      <c r="A63" s="22" t="s">
        <v>10</v>
      </c>
      <c r="B63" s="10">
        <f aca="true" t="shared" si="14" ref="B63:K63">B31</f>
        <v>0.3022734370884125</v>
      </c>
      <c r="C63" s="10">
        <f t="shared" si="14"/>
        <v>0.23064172301556</v>
      </c>
      <c r="D63" s="10">
        <f t="shared" si="14"/>
        <v>0.30448389047772817</v>
      </c>
      <c r="E63" s="10">
        <f t="shared" si="14"/>
      </c>
      <c r="F63" s="10">
        <f t="shared" si="14"/>
      </c>
      <c r="G63" s="10">
        <f t="shared" si="14"/>
      </c>
      <c r="H63" s="10">
        <f t="shared" si="14"/>
      </c>
      <c r="I63" s="10">
        <f t="shared" si="14"/>
      </c>
      <c r="J63" s="10">
        <f t="shared" si="14"/>
      </c>
      <c r="K63" s="10">
        <f t="shared" si="14"/>
        <v>0.24843158810473953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54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67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39">
      <c r="A7" s="25"/>
      <c r="B7" s="26" t="s">
        <v>42</v>
      </c>
      <c r="C7" s="26" t="s">
        <v>43</v>
      </c>
      <c r="D7" s="26" t="s">
        <v>44</v>
      </c>
      <c r="E7" s="36" t="s">
        <v>69</v>
      </c>
      <c r="F7" s="26" t="s">
        <v>41</v>
      </c>
      <c r="G7" s="26" t="s">
        <v>41</v>
      </c>
      <c r="H7" s="26" t="s">
        <v>41</v>
      </c>
      <c r="I7" s="26" t="s">
        <v>41</v>
      </c>
      <c r="J7" s="27" t="s">
        <v>41</v>
      </c>
      <c r="K7" s="27" t="s">
        <v>41</v>
      </c>
    </row>
    <row r="8" spans="1:11" ht="12.75">
      <c r="A8" s="22" t="str">
        <f>IF(Sludge!A8&lt;&gt;"",Sludge!A8,"")</f>
        <v>CUNNIFF</v>
      </c>
      <c r="B8" s="29">
        <v>0</v>
      </c>
      <c r="C8" s="29">
        <v>62</v>
      </c>
      <c r="D8" s="29">
        <v>0</v>
      </c>
      <c r="E8" s="10">
        <f>IF(ISBLANK(Sludge!A8),"",SUM(B8:C8))</f>
        <v>62</v>
      </c>
      <c r="F8" s="29"/>
      <c r="G8" s="29"/>
      <c r="H8" s="29"/>
      <c r="I8" s="29"/>
      <c r="J8" s="10"/>
      <c r="K8" s="10"/>
    </row>
    <row r="9" spans="1:11" ht="12.75">
      <c r="A9" s="22" t="str">
        <f>IF(Sludge!A9&lt;&gt;"",Sludge!A9,"")</f>
        <v>TSCHIRHART</v>
      </c>
      <c r="B9" s="29">
        <v>0</v>
      </c>
      <c r="C9" s="29">
        <v>0</v>
      </c>
      <c r="D9" s="29">
        <v>0</v>
      </c>
      <c r="E9" s="10">
        <f>IF(ISBLANK(Sludge!A9),"",SUM(B9:C9))</f>
        <v>0</v>
      </c>
      <c r="F9" s="29"/>
      <c r="G9" s="29"/>
      <c r="H9" s="29"/>
      <c r="I9" s="29"/>
      <c r="J9" s="10"/>
      <c r="K9" s="10"/>
    </row>
    <row r="10" spans="1:11" ht="12.75">
      <c r="A10" s="22" t="str">
        <f>IF(Sludge!A10&lt;&gt;"",Sludge!A10,"")</f>
        <v>KOBRINETZ</v>
      </c>
      <c r="B10" s="29">
        <v>0</v>
      </c>
      <c r="C10" s="29">
        <v>60</v>
      </c>
      <c r="D10" s="29">
        <v>0</v>
      </c>
      <c r="E10" s="10">
        <f>IF(ISBLANK(Sludge!A10),"",SUM(B10:C10))</f>
        <v>60</v>
      </c>
      <c r="F10" s="29"/>
      <c r="G10" s="29"/>
      <c r="H10" s="29"/>
      <c r="I10" s="29"/>
      <c r="J10" s="10"/>
      <c r="K10" s="10"/>
    </row>
    <row r="11" spans="1:11" ht="12.75">
      <c r="A11" s="22" t="str">
        <f>IF(Sludge!A11&lt;&gt;"",Sludge!A11,"")</f>
        <v>GARCIA, P</v>
      </c>
      <c r="B11" s="29">
        <v>2</v>
      </c>
      <c r="C11" s="29">
        <v>0</v>
      </c>
      <c r="D11" s="29">
        <v>0</v>
      </c>
      <c r="E11" s="10">
        <f>IF(ISBLANK(Sludge!A11),"",SUM(B11:C11))</f>
        <v>2</v>
      </c>
      <c r="F11" s="29"/>
      <c r="G11" s="29"/>
      <c r="H11" s="29"/>
      <c r="I11" s="29"/>
      <c r="J11" s="10"/>
      <c r="K11" s="10"/>
    </row>
    <row r="12" spans="1:11" ht="12.75">
      <c r="A12" s="22" t="str">
        <f>IF(Sludge!A12&lt;&gt;"",Sludge!A12,"")</f>
        <v>CASTILLO</v>
      </c>
      <c r="B12" s="29">
        <v>8</v>
      </c>
      <c r="C12" s="29">
        <v>57</v>
      </c>
      <c r="D12" s="29">
        <v>0</v>
      </c>
      <c r="E12" s="10">
        <f>IF(ISBLANK(Sludge!A12),"",SUM(B12:C12))</f>
        <v>65</v>
      </c>
      <c r="F12" s="29"/>
      <c r="G12" s="29"/>
      <c r="H12" s="29"/>
      <c r="I12" s="29"/>
      <c r="J12" s="10"/>
      <c r="K12" s="10"/>
    </row>
    <row r="13" spans="1:11" ht="12.75">
      <c r="A13" s="22" t="str">
        <f>IF(Sludge!A13&lt;&gt;"",Sludge!A13,"")</f>
        <v>GARCIA, O</v>
      </c>
      <c r="B13" s="29">
        <v>0</v>
      </c>
      <c r="C13" s="29">
        <v>65</v>
      </c>
      <c r="D13" s="29">
        <v>0</v>
      </c>
      <c r="E13" s="10">
        <f>IF(ISBLANK(Sludge!A13),"",SUM(B13:C13))</f>
        <v>65</v>
      </c>
      <c r="F13" s="29"/>
      <c r="G13" s="29"/>
      <c r="H13" s="29"/>
      <c r="I13" s="29"/>
      <c r="J13" s="10"/>
      <c r="K13" s="10"/>
    </row>
    <row r="14" spans="1:11" ht="12.75">
      <c r="A14" s="22" t="str">
        <f>IF(Sludge!A14&lt;&gt;"",Sludge!A14,"")</f>
        <v>LOPEZ</v>
      </c>
      <c r="B14" s="29">
        <v>5</v>
      </c>
      <c r="C14" s="29">
        <v>65</v>
      </c>
      <c r="D14" s="29">
        <v>0</v>
      </c>
      <c r="E14" s="10">
        <f>IF(ISBLANK(Sludge!A14),"",SUM(B14:C14))</f>
        <v>70</v>
      </c>
      <c r="F14" s="29"/>
      <c r="G14" s="29"/>
      <c r="H14" s="29"/>
      <c r="I14" s="29"/>
      <c r="J14" s="10"/>
      <c r="K14" s="10"/>
    </row>
    <row r="15" spans="1:11" ht="12.75">
      <c r="A15" s="22" t="str">
        <f>IF(Sludge!A15&lt;&gt;"",Sludge!A15,"")</f>
        <v>VIERA</v>
      </c>
      <c r="B15" s="29">
        <v>65</v>
      </c>
      <c r="C15" s="29">
        <v>30</v>
      </c>
      <c r="D15" s="29">
        <v>0</v>
      </c>
      <c r="E15" s="10">
        <f>IF(ISBLANK(Sludge!A15),"",SUM(B15:C15))</f>
        <v>95</v>
      </c>
      <c r="F15" s="29"/>
      <c r="G15" s="29"/>
      <c r="H15" s="29"/>
      <c r="I15" s="29"/>
      <c r="J15" s="10"/>
      <c r="K15" s="10"/>
    </row>
    <row r="16" spans="1:11" ht="12.75">
      <c r="A16" s="22" t="str">
        <f>IF(Sludge!A16&lt;&gt;"",Sludge!A16,"")</f>
        <v>RODRIGUEZ</v>
      </c>
      <c r="B16" s="29">
        <v>0</v>
      </c>
      <c r="C16" s="29">
        <v>60</v>
      </c>
      <c r="D16" s="29">
        <v>0</v>
      </c>
      <c r="E16" s="10">
        <f>IF(ISBLANK(Sludge!A16),"",SUM(B16:C16))</f>
        <v>60</v>
      </c>
      <c r="F16" s="29"/>
      <c r="G16" s="29"/>
      <c r="H16" s="29"/>
      <c r="I16" s="29"/>
      <c r="J16" s="10"/>
      <c r="K16" s="10"/>
    </row>
    <row r="17" spans="1:11" ht="12.75">
      <c r="A17" s="22" t="str">
        <f>IF(Sludge!A17&lt;&gt;"",Sludge!A17,"")</f>
        <v>RAMIREZ</v>
      </c>
      <c r="B17" s="29">
        <v>74</v>
      </c>
      <c r="C17" s="29">
        <v>0</v>
      </c>
      <c r="D17" s="29">
        <v>0</v>
      </c>
      <c r="E17" s="10">
        <f>IF(ISBLANK(Sludge!A17),"",SUM(B17:C17))</f>
        <v>74</v>
      </c>
      <c r="F17" s="29"/>
      <c r="G17" s="29"/>
      <c r="H17" s="29"/>
      <c r="I17" s="29"/>
      <c r="J17" s="10"/>
      <c r="K17" s="10"/>
    </row>
    <row r="18" spans="1:11" ht="12.75">
      <c r="A18" s="22" t="str">
        <f>IF(Sludge!A18&lt;&gt;"",Sludge!A18,"")</f>
        <v>ADAMS</v>
      </c>
      <c r="B18" s="29">
        <v>45</v>
      </c>
      <c r="C18" s="29">
        <v>30</v>
      </c>
      <c r="D18" s="29">
        <v>0</v>
      </c>
      <c r="E18" s="10">
        <f>IF(ISBLANK(Sludge!A18),"",SUM(B18:C18))</f>
        <v>75</v>
      </c>
      <c r="F18" s="29"/>
      <c r="G18" s="29"/>
      <c r="H18" s="29"/>
      <c r="I18" s="29"/>
      <c r="J18" s="10"/>
      <c r="K18" s="10"/>
    </row>
    <row r="19" spans="1:11" ht="12.75">
      <c r="A19" s="22" t="str">
        <f>IF(Sludge!A19&lt;&gt;"",Sludge!A19,"")</f>
        <v>RADONICH</v>
      </c>
      <c r="B19" s="29">
        <v>45</v>
      </c>
      <c r="C19" s="29">
        <v>20</v>
      </c>
      <c r="D19" s="29">
        <v>0</v>
      </c>
      <c r="E19" s="10">
        <f>IF(ISBLANK(Sludge!A19),"",SUM(B19:C19))</f>
        <v>65</v>
      </c>
      <c r="F19" s="29"/>
      <c r="G19" s="29"/>
      <c r="H19" s="29"/>
      <c r="I19" s="29"/>
      <c r="J19" s="10"/>
      <c r="K19" s="10"/>
    </row>
    <row r="20" spans="1:11" ht="12.75">
      <c r="A20" s="22">
        <f>IF(Sludge!A20&lt;&gt;"",Sludge!A20,"")</f>
      </c>
      <c r="B20" s="29"/>
      <c r="C20" s="29"/>
      <c r="D20" s="29"/>
      <c r="E20" s="10">
        <f>IF(ISBLANK(Sludge!A20),"",SUM(B20:C20))</f>
      </c>
      <c r="F20" s="29"/>
      <c r="G20" s="29"/>
      <c r="H20" s="29"/>
      <c r="I20" s="29"/>
      <c r="J20" s="10"/>
      <c r="K20" s="10"/>
    </row>
    <row r="21" spans="1:11" ht="12.75">
      <c r="A21" s="22" t="str">
        <f>IF(Sludge!A21&lt;&gt;"",Sludge!A21,"")</f>
        <v>CAPRONI</v>
      </c>
      <c r="B21" s="29">
        <v>45</v>
      </c>
      <c r="C21" s="29">
        <v>15</v>
      </c>
      <c r="D21" s="29">
        <v>0</v>
      </c>
      <c r="E21" s="10">
        <f>IF(ISBLANK(Sludge!A21),"",SUM(B21:C21))</f>
        <v>60</v>
      </c>
      <c r="F21" s="29"/>
      <c r="G21" s="29"/>
      <c r="H21" s="29"/>
      <c r="I21" s="29"/>
      <c r="J21" s="10"/>
      <c r="K21" s="10"/>
    </row>
    <row r="22" spans="1:11" ht="12.75">
      <c r="A22" s="22" t="str">
        <f>IF(Sludge!A22&lt;&gt;"",Sludge!A22,"")</f>
        <v>WALKER</v>
      </c>
      <c r="B22" s="29">
        <v>15</v>
      </c>
      <c r="C22" s="29">
        <v>50</v>
      </c>
      <c r="D22" s="29">
        <v>0</v>
      </c>
      <c r="E22" s="10">
        <f>IF(ISBLANK(Sludge!A22),"",SUM(B22:C22))</f>
        <v>65</v>
      </c>
      <c r="F22" s="29"/>
      <c r="G22" s="29"/>
      <c r="H22" s="29"/>
      <c r="I22" s="29"/>
      <c r="J22" s="10"/>
      <c r="K22" s="10"/>
    </row>
    <row r="23" spans="1:11" ht="12.75">
      <c r="A23" s="22">
        <f>IF(Sludge!A23&lt;&gt;"",Sludge!A23,"")</f>
      </c>
      <c r="B23" s="29"/>
      <c r="C23" s="29"/>
      <c r="D23" s="29"/>
      <c r="E23" s="10">
        <f>IF(ISBLANK(Sludge!A23),"",SUM(B23:C23))</f>
      </c>
      <c r="F23" s="29"/>
      <c r="G23" s="29"/>
      <c r="H23" s="29"/>
      <c r="I23" s="29"/>
      <c r="J23" s="10"/>
      <c r="K23" s="10"/>
    </row>
    <row r="24" spans="1:11" ht="12.75">
      <c r="A24" s="22">
        <f>IF(Sludge!A24&lt;&gt;"",Sludge!A24,"")</f>
      </c>
      <c r="B24" s="29"/>
      <c r="C24" s="29"/>
      <c r="D24" s="29"/>
      <c r="E24" s="10">
        <f>IF(ISBLANK(Sludge!A24),"",SUM(B24:C24))</f>
      </c>
      <c r="F24" s="29"/>
      <c r="G24" s="29"/>
      <c r="H24" s="29"/>
      <c r="I24" s="29"/>
      <c r="J24" s="10"/>
      <c r="K24" s="10"/>
    </row>
    <row r="25" spans="1:11" ht="12.75">
      <c r="A25" s="22">
        <f>IF(Sludge!A25&lt;&gt;"",Sludge!A25,"")</f>
      </c>
      <c r="B25" s="29"/>
      <c r="C25" s="29"/>
      <c r="D25" s="29"/>
      <c r="E25" s="10">
        <f>IF(ISBLANK(Sludge!A25),"",SUM(B25:C25))</f>
      </c>
      <c r="F25" s="29"/>
      <c r="G25" s="29"/>
      <c r="H25" s="29"/>
      <c r="I25" s="29"/>
      <c r="J25" s="10"/>
      <c r="K25" s="10"/>
    </row>
    <row r="26" spans="1:11" ht="12.75">
      <c r="A26" s="22">
        <f>IF(Sludge!A26&lt;&gt;"",Sludge!A26,"")</f>
      </c>
      <c r="B26" s="29"/>
      <c r="C26" s="29"/>
      <c r="D26" s="29"/>
      <c r="E26" s="10">
        <f>IF(ISBLANK(Sludge!A26),"",SUM(B26:C26))</f>
      </c>
      <c r="F26" s="29"/>
      <c r="G26" s="29"/>
      <c r="H26" s="29"/>
      <c r="I26" s="29"/>
      <c r="J26" s="10"/>
      <c r="K26" s="10"/>
    </row>
    <row r="27" spans="1:11" ht="12.75">
      <c r="A27" s="22">
        <f>IF(Sludge!A27&lt;&gt;"",Sludge!A27,"")</f>
      </c>
      <c r="B27" s="29"/>
      <c r="C27" s="29"/>
      <c r="D27" s="29"/>
      <c r="E27" s="10">
        <f>IF(ISBLANK(Sludge!A27),"",SUM(B27:C27))</f>
      </c>
      <c r="F27" s="29"/>
      <c r="G27" s="29"/>
      <c r="H27" s="29"/>
      <c r="I27" s="29"/>
      <c r="J27" s="10"/>
      <c r="K27" s="10"/>
    </row>
    <row r="28" spans="1:11" ht="12.75">
      <c r="A28" s="7" t="s">
        <v>0</v>
      </c>
      <c r="B28" s="8">
        <f aca="true" t="shared" si="0" ref="B28:K28">IF(COUNTBLANK(B8:B27)=20,"",MAX(B8:B27))</f>
        <v>74</v>
      </c>
      <c r="C28" s="8">
        <f t="shared" si="0"/>
        <v>65</v>
      </c>
      <c r="D28" s="8">
        <f t="shared" si="0"/>
        <v>0</v>
      </c>
      <c r="E28" s="8">
        <f t="shared" si="0"/>
        <v>95</v>
      </c>
      <c r="F28" s="8">
        <f t="shared" si="0"/>
      </c>
      <c r="G28" s="8">
        <f t="shared" si="0"/>
      </c>
      <c r="H28" s="8">
        <f t="shared" si="0"/>
      </c>
      <c r="I28" s="8">
        <f t="shared" si="0"/>
      </c>
      <c r="J28" s="8">
        <f t="shared" si="0"/>
      </c>
      <c r="K28" s="8">
        <f t="shared" si="0"/>
      </c>
    </row>
    <row r="29" spans="1:11" ht="12.75">
      <c r="A29" s="7" t="s">
        <v>1</v>
      </c>
      <c r="B29" s="8">
        <f aca="true" t="shared" si="1" ref="B29:K29">IF(COUNTBLANK(B8:B27)=20,"",MIN(B8:B27))</f>
        <v>0</v>
      </c>
      <c r="C29" s="8">
        <f t="shared" si="1"/>
        <v>0</v>
      </c>
      <c r="D29" s="8">
        <f t="shared" si="1"/>
        <v>0</v>
      </c>
      <c r="E29" s="8">
        <f t="shared" si="1"/>
        <v>0</v>
      </c>
      <c r="F29" s="8">
        <f t="shared" si="1"/>
      </c>
      <c r="G29" s="8">
        <f t="shared" si="1"/>
      </c>
      <c r="H29" s="8">
        <f t="shared" si="1"/>
      </c>
      <c r="I29" s="8">
        <f t="shared" si="1"/>
      </c>
      <c r="J29" s="8">
        <f t="shared" si="1"/>
      </c>
      <c r="K29" s="8">
        <f t="shared" si="1"/>
      </c>
    </row>
    <row r="30" spans="1:11" ht="12.75">
      <c r="A30" s="7" t="s">
        <v>2</v>
      </c>
      <c r="B30" s="8">
        <f aca="true" t="shared" si="2" ref="B30:K30">IF(ISERR(AVERAGE(B8:B27)),"",AVERAGE(B8:B27))</f>
        <v>21.714285714285715</v>
      </c>
      <c r="C30" s="8">
        <f t="shared" si="2"/>
        <v>36.714285714285715</v>
      </c>
      <c r="D30" s="8">
        <f t="shared" si="2"/>
        <v>0</v>
      </c>
      <c r="E30" s="8">
        <f t="shared" si="2"/>
        <v>58.42857142857143</v>
      </c>
      <c r="F30" s="8">
        <f t="shared" si="2"/>
      </c>
      <c r="G30" s="8">
        <f t="shared" si="2"/>
      </c>
      <c r="H30" s="8">
        <f t="shared" si="2"/>
      </c>
      <c r="I30" s="8">
        <f t="shared" si="2"/>
      </c>
      <c r="J30" s="8">
        <f t="shared" si="2"/>
      </c>
      <c r="K30" s="8">
        <f t="shared" si="2"/>
      </c>
    </row>
    <row r="31" spans="1:11" ht="12.75">
      <c r="A31" s="7" t="s">
        <v>3</v>
      </c>
      <c r="B31" s="8">
        <f aca="true" t="shared" si="3" ref="B31:K31">IF(ISERR(STDEV(B8:B27)),"",STDEV(B8:B27))</f>
        <v>27.0225790815714</v>
      </c>
      <c r="C31" s="8">
        <f t="shared" si="3"/>
        <v>26.013098982653307</v>
      </c>
      <c r="D31" s="8">
        <f t="shared" si="3"/>
        <v>0</v>
      </c>
      <c r="E31" s="8">
        <f t="shared" si="3"/>
        <v>25.987317278639196</v>
      </c>
      <c r="F31" s="8">
        <f t="shared" si="3"/>
      </c>
      <c r="G31" s="8">
        <f t="shared" si="3"/>
      </c>
      <c r="H31" s="8">
        <f t="shared" si="3"/>
      </c>
      <c r="I31" s="8">
        <f t="shared" si="3"/>
      </c>
      <c r="J31" s="8">
        <f t="shared" si="3"/>
      </c>
      <c r="K31" s="8">
        <f t="shared" si="3"/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G3 - Clogging (screened)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39">
      <c r="A37" s="25"/>
      <c r="B37" s="26" t="str">
        <f aca="true" t="shared" si="4" ref="B37:K37">B7</f>
        <v>Oil Screen %Sludge</v>
      </c>
      <c r="C37" s="26" t="str">
        <f t="shared" si="4"/>
        <v>Oil Screen %Debris</v>
      </c>
      <c r="D37" s="26" t="str">
        <f t="shared" si="4"/>
        <v>Oil Ring %</v>
      </c>
      <c r="E37" s="36" t="str">
        <f t="shared" si="4"/>
        <v>Total Screen Clogging</v>
      </c>
      <c r="F37" s="26" t="str">
        <f t="shared" si="4"/>
        <v> </v>
      </c>
      <c r="G37" s="26" t="str">
        <f t="shared" si="4"/>
        <v> </v>
      </c>
      <c r="H37" s="26" t="str">
        <f t="shared" si="4"/>
        <v> </v>
      </c>
      <c r="I37" s="26" t="str">
        <f t="shared" si="4"/>
        <v> </v>
      </c>
      <c r="J37" s="27" t="str">
        <f t="shared" si="4"/>
        <v> </v>
      </c>
      <c r="K37" s="27" t="str">
        <f t="shared" si="4"/>
        <v> </v>
      </c>
      <c r="L37" s="27" t="s">
        <v>2</v>
      </c>
      <c r="M37" s="27" t="s">
        <v>4</v>
      </c>
    </row>
    <row r="38" spans="1:17" ht="12.75">
      <c r="A38" s="22" t="str">
        <f aca="true" t="shared" si="5" ref="A38:A57">IF(A8&lt;&gt;"",A8,"")</f>
        <v>CUNNIFF</v>
      </c>
      <c r="B38" s="10">
        <f aca="true" t="shared" si="6" ref="B38:K57">IF(ISNUMBER(B8),IF(B$31=0,0,(B8-B$30)/B$31),"")</f>
        <v>-0.8035608166318298</v>
      </c>
      <c r="C38" s="10">
        <f t="shared" si="6"/>
        <v>0.9720377530787825</v>
      </c>
      <c r="D38" s="10">
        <f t="shared" si="6"/>
        <v>0</v>
      </c>
      <c r="E38" s="10">
        <f t="shared" si="6"/>
        <v>0.13742967514250415</v>
      </c>
      <c r="F38" s="10">
        <f t="shared" si="6"/>
      </c>
      <c r="G38" s="10">
        <f t="shared" si="6"/>
      </c>
      <c r="H38" s="10">
        <f t="shared" si="6"/>
      </c>
      <c r="I38" s="10">
        <f t="shared" si="6"/>
      </c>
      <c r="J38" s="10">
        <f t="shared" si="6"/>
      </c>
      <c r="K38" s="10">
        <f t="shared" si="6"/>
      </c>
      <c r="L38" s="10">
        <f aca="true" t="shared" si="7" ref="L38:L57">IF(ISERR(AVERAGE(B38:K38)),"",AVERAGE(B38:K38))</f>
        <v>0.07647665289736422</v>
      </c>
      <c r="M38" s="10">
        <f aca="true" t="shared" si="8" ref="M38:M57">IF(ISERR(STDEV(B38:K38)),"",STDEV(B38:K38))</f>
        <v>0.7271083324357978</v>
      </c>
      <c r="N38" s="23"/>
      <c r="O38" s="23"/>
      <c r="P38" s="23"/>
      <c r="Q38" s="23"/>
    </row>
    <row r="39" spans="1:13" ht="12.75">
      <c r="A39" s="22" t="str">
        <f t="shared" si="5"/>
        <v>TSCHIRHART</v>
      </c>
      <c r="B39" s="10">
        <f t="shared" si="6"/>
        <v>-0.8035608166318298</v>
      </c>
      <c r="C39" s="10">
        <f t="shared" si="6"/>
        <v>-1.4113768505155204</v>
      </c>
      <c r="D39" s="10">
        <f t="shared" si="6"/>
        <v>0</v>
      </c>
      <c r="E39" s="10">
        <f t="shared" si="6"/>
        <v>-2.248349485331369</v>
      </c>
      <c r="F39" s="10">
        <f t="shared" si="6"/>
      </c>
      <c r="G39" s="10">
        <f t="shared" si="6"/>
      </c>
      <c r="H39" s="10">
        <f t="shared" si="6"/>
      </c>
      <c r="I39" s="10">
        <f t="shared" si="6"/>
      </c>
      <c r="J39" s="10">
        <f t="shared" si="6"/>
      </c>
      <c r="K39" s="10">
        <f t="shared" si="6"/>
      </c>
      <c r="L39" s="10">
        <f t="shared" si="7"/>
        <v>-1.1158217881196797</v>
      </c>
      <c r="M39" s="10">
        <f t="shared" si="8"/>
        <v>0.9508832660596072</v>
      </c>
    </row>
    <row r="40" spans="1:13" ht="12.75">
      <c r="A40" s="22" t="str">
        <f t="shared" si="5"/>
        <v>KOBRINETZ</v>
      </c>
      <c r="B40" s="10">
        <f t="shared" si="6"/>
        <v>-0.8035608166318298</v>
      </c>
      <c r="C40" s="10">
        <f t="shared" si="6"/>
        <v>0.8951534110273534</v>
      </c>
      <c r="D40" s="10">
        <f t="shared" si="6"/>
        <v>0</v>
      </c>
      <c r="E40" s="10">
        <f t="shared" si="6"/>
        <v>0.060469057062701774</v>
      </c>
      <c r="F40" s="10">
        <f t="shared" si="6"/>
      </c>
      <c r="G40" s="10">
        <f t="shared" si="6"/>
      </c>
      <c r="H40" s="10">
        <f t="shared" si="6"/>
      </c>
      <c r="I40" s="10">
        <f t="shared" si="6"/>
      </c>
      <c r="J40" s="10">
        <f t="shared" si="6"/>
      </c>
      <c r="K40" s="10">
        <f t="shared" si="6"/>
      </c>
      <c r="L40" s="10">
        <f t="shared" si="7"/>
        <v>0.03801541286455634</v>
      </c>
      <c r="M40" s="10">
        <f t="shared" si="8"/>
        <v>0.6939945810789688</v>
      </c>
    </row>
    <row r="41" spans="1:13" ht="12.75">
      <c r="A41" s="22" t="str">
        <f t="shared" si="5"/>
        <v>GARCIA, P</v>
      </c>
      <c r="B41" s="10">
        <f t="shared" si="6"/>
        <v>-0.7295486361525823</v>
      </c>
      <c r="C41" s="10">
        <f t="shared" si="6"/>
        <v>-1.4113768505155204</v>
      </c>
      <c r="D41" s="10">
        <f t="shared" si="6"/>
        <v>0</v>
      </c>
      <c r="E41" s="10">
        <f t="shared" si="6"/>
        <v>-2.171388867251567</v>
      </c>
      <c r="F41" s="10">
        <f t="shared" si="6"/>
      </c>
      <c r="G41" s="10">
        <f t="shared" si="6"/>
      </c>
      <c r="H41" s="10">
        <f t="shared" si="6"/>
      </c>
      <c r="I41" s="10">
        <f t="shared" si="6"/>
      </c>
      <c r="J41" s="10">
        <f t="shared" si="6"/>
      </c>
      <c r="K41" s="10">
        <f t="shared" si="6"/>
      </c>
      <c r="L41" s="10">
        <f t="shared" si="7"/>
        <v>-1.0780785884799173</v>
      </c>
      <c r="M41" s="10">
        <f t="shared" si="8"/>
        <v>0.9291827354817138</v>
      </c>
    </row>
    <row r="42" spans="1:13" ht="12.75">
      <c r="A42" s="22" t="str">
        <f t="shared" si="5"/>
        <v>CASTILLO</v>
      </c>
      <c r="B42" s="10">
        <f t="shared" si="6"/>
        <v>-0.5075120947148398</v>
      </c>
      <c r="C42" s="10">
        <f t="shared" si="6"/>
        <v>0.7798268979502097</v>
      </c>
      <c r="D42" s="10">
        <f t="shared" si="6"/>
        <v>0</v>
      </c>
      <c r="E42" s="10">
        <f t="shared" si="6"/>
        <v>0.2528706022622077</v>
      </c>
      <c r="F42" s="10">
        <f t="shared" si="6"/>
      </c>
      <c r="G42" s="10">
        <f t="shared" si="6"/>
      </c>
      <c r="H42" s="10">
        <f t="shared" si="6"/>
      </c>
      <c r="I42" s="10">
        <f t="shared" si="6"/>
      </c>
      <c r="J42" s="10">
        <f t="shared" si="6"/>
      </c>
      <c r="K42" s="10">
        <f t="shared" si="6"/>
      </c>
      <c r="L42" s="10">
        <f t="shared" si="7"/>
        <v>0.13129635137439438</v>
      </c>
      <c r="M42" s="10">
        <f t="shared" si="8"/>
        <v>0.5356264653033334</v>
      </c>
    </row>
    <row r="43" spans="1:13" ht="12.75">
      <c r="A43" s="22" t="str">
        <f t="shared" si="5"/>
        <v>GARCIA, O</v>
      </c>
      <c r="B43" s="10">
        <f t="shared" si="6"/>
        <v>-0.8035608166318298</v>
      </c>
      <c r="C43" s="10">
        <f t="shared" si="6"/>
        <v>1.0873642661559262</v>
      </c>
      <c r="D43" s="10">
        <f t="shared" si="6"/>
        <v>0</v>
      </c>
      <c r="E43" s="10">
        <f t="shared" si="6"/>
        <v>0.2528706022622077</v>
      </c>
      <c r="F43" s="10">
        <f t="shared" si="6"/>
      </c>
      <c r="G43" s="10">
        <f t="shared" si="6"/>
      </c>
      <c r="H43" s="10">
        <f t="shared" si="6"/>
      </c>
      <c r="I43" s="10">
        <f t="shared" si="6"/>
      </c>
      <c r="J43" s="10">
        <f t="shared" si="6"/>
      </c>
      <c r="K43" s="10">
        <f t="shared" si="6"/>
      </c>
      <c r="L43" s="10">
        <f t="shared" si="7"/>
        <v>0.13416851294657603</v>
      </c>
      <c r="M43" s="10">
        <f t="shared" si="8"/>
        <v>0.7788901966606286</v>
      </c>
    </row>
    <row r="44" spans="1:13" ht="12.75">
      <c r="A44" s="22" t="str">
        <f t="shared" si="5"/>
        <v>LOPEZ</v>
      </c>
      <c r="B44" s="10">
        <f t="shared" si="6"/>
        <v>-0.6185303654337111</v>
      </c>
      <c r="C44" s="10">
        <f t="shared" si="6"/>
        <v>1.0873642661559262</v>
      </c>
      <c r="D44" s="10">
        <f t="shared" si="6"/>
        <v>0</v>
      </c>
      <c r="E44" s="10">
        <f t="shared" si="6"/>
        <v>0.44527214746171356</v>
      </c>
      <c r="F44" s="10">
        <f t="shared" si="6"/>
      </c>
      <c r="G44" s="10">
        <f t="shared" si="6"/>
      </c>
      <c r="H44" s="10">
        <f t="shared" si="6"/>
      </c>
      <c r="I44" s="10">
        <f t="shared" si="6"/>
      </c>
      <c r="J44" s="10">
        <f t="shared" si="6"/>
      </c>
      <c r="K44" s="10">
        <f t="shared" si="6"/>
      </c>
      <c r="L44" s="10">
        <f t="shared" si="7"/>
        <v>0.22852651204598218</v>
      </c>
      <c r="M44" s="10">
        <f t="shared" si="8"/>
        <v>0.7197941091613009</v>
      </c>
    </row>
    <row r="45" spans="1:13" ht="12.75">
      <c r="A45" s="22" t="str">
        <f t="shared" si="5"/>
        <v>VIERA</v>
      </c>
      <c r="B45" s="10">
        <f t="shared" si="6"/>
        <v>1.6018350489437132</v>
      </c>
      <c r="C45" s="10">
        <f t="shared" si="6"/>
        <v>-0.25811171974408353</v>
      </c>
      <c r="D45" s="10">
        <f t="shared" si="6"/>
        <v>0</v>
      </c>
      <c r="E45" s="10">
        <f t="shared" si="6"/>
        <v>1.407279873459243</v>
      </c>
      <c r="F45" s="10">
        <f t="shared" si="6"/>
      </c>
      <c r="G45" s="10">
        <f t="shared" si="6"/>
      </c>
      <c r="H45" s="10">
        <f t="shared" si="6"/>
      </c>
      <c r="I45" s="10">
        <f t="shared" si="6"/>
      </c>
      <c r="J45" s="10">
        <f t="shared" si="6"/>
      </c>
      <c r="K45" s="10">
        <f t="shared" si="6"/>
      </c>
      <c r="L45" s="10">
        <f t="shared" si="7"/>
        <v>0.6877508006647182</v>
      </c>
      <c r="M45" s="10">
        <f t="shared" si="8"/>
        <v>0.9523530806861804</v>
      </c>
    </row>
    <row r="46" spans="1:13" ht="12.75">
      <c r="A46" s="22" t="str">
        <f t="shared" si="5"/>
        <v>RODRIGUEZ</v>
      </c>
      <c r="B46" s="10">
        <f t="shared" si="6"/>
        <v>-0.8035608166318298</v>
      </c>
      <c r="C46" s="10">
        <f t="shared" si="6"/>
        <v>0.8951534110273534</v>
      </c>
      <c r="D46" s="10">
        <f t="shared" si="6"/>
        <v>0</v>
      </c>
      <c r="E46" s="10">
        <f t="shared" si="6"/>
        <v>0.060469057062701774</v>
      </c>
      <c r="F46" s="10">
        <f t="shared" si="6"/>
      </c>
      <c r="G46" s="10">
        <f t="shared" si="6"/>
      </c>
      <c r="H46" s="10">
        <f t="shared" si="6"/>
      </c>
      <c r="I46" s="10">
        <f t="shared" si="6"/>
      </c>
      <c r="J46" s="10">
        <f t="shared" si="6"/>
      </c>
      <c r="K46" s="10">
        <f t="shared" si="6"/>
      </c>
      <c r="L46" s="10">
        <f t="shared" si="7"/>
        <v>0.03801541286455634</v>
      </c>
      <c r="M46" s="10">
        <f t="shared" si="8"/>
        <v>0.6939945810789688</v>
      </c>
    </row>
    <row r="47" spans="1:13" ht="12.75">
      <c r="A47" s="22" t="str">
        <f t="shared" si="5"/>
        <v>RAMIREZ</v>
      </c>
      <c r="B47" s="10">
        <f t="shared" si="6"/>
        <v>1.934889861100327</v>
      </c>
      <c r="C47" s="10">
        <f t="shared" si="6"/>
        <v>-1.4113768505155204</v>
      </c>
      <c r="D47" s="10">
        <f t="shared" si="6"/>
        <v>0</v>
      </c>
      <c r="E47" s="10">
        <f t="shared" si="6"/>
        <v>0.5991933836213184</v>
      </c>
      <c r="F47" s="10">
        <f t="shared" si="6"/>
      </c>
      <c r="G47" s="10">
        <f t="shared" si="6"/>
      </c>
      <c r="H47" s="10">
        <f t="shared" si="6"/>
      </c>
      <c r="I47" s="10">
        <f t="shared" si="6"/>
      </c>
      <c r="J47" s="10">
        <f t="shared" si="6"/>
      </c>
      <c r="K47" s="10">
        <f t="shared" si="6"/>
      </c>
      <c r="L47" s="10">
        <f t="shared" si="7"/>
        <v>0.2806765985515312</v>
      </c>
      <c r="M47" s="10">
        <f t="shared" si="8"/>
        <v>1.3880080076423296</v>
      </c>
    </row>
    <row r="48" spans="1:13" ht="12.75">
      <c r="A48" s="22" t="str">
        <f t="shared" si="5"/>
        <v>ADAMS</v>
      </c>
      <c r="B48" s="10">
        <f t="shared" si="6"/>
        <v>0.8617132441512384</v>
      </c>
      <c r="C48" s="10">
        <f t="shared" si="6"/>
        <v>-0.25811171974408353</v>
      </c>
      <c r="D48" s="10">
        <f t="shared" si="6"/>
        <v>0</v>
      </c>
      <c r="E48" s="10">
        <f t="shared" si="6"/>
        <v>0.6376736926612194</v>
      </c>
      <c r="F48" s="10">
        <f t="shared" si="6"/>
      </c>
      <c r="G48" s="10">
        <f t="shared" si="6"/>
      </c>
      <c r="H48" s="10">
        <f t="shared" si="6"/>
      </c>
      <c r="I48" s="10">
        <f t="shared" si="6"/>
      </c>
      <c r="J48" s="10">
        <f t="shared" si="6"/>
      </c>
      <c r="K48" s="10">
        <f t="shared" si="6"/>
      </c>
      <c r="L48" s="10">
        <f t="shared" si="7"/>
        <v>0.3103188042670936</v>
      </c>
      <c r="M48" s="10">
        <f t="shared" si="8"/>
        <v>0.5261837677086021</v>
      </c>
    </row>
    <row r="49" spans="1:13" ht="12.75">
      <c r="A49" s="22" t="str">
        <f t="shared" si="5"/>
        <v>RADONICH</v>
      </c>
      <c r="B49" s="10">
        <f t="shared" si="6"/>
        <v>0.8617132441512384</v>
      </c>
      <c r="C49" s="10">
        <f t="shared" si="6"/>
        <v>-0.6425334300012292</v>
      </c>
      <c r="D49" s="10">
        <f t="shared" si="6"/>
        <v>0</v>
      </c>
      <c r="E49" s="10">
        <f t="shared" si="6"/>
        <v>0.2528706022622077</v>
      </c>
      <c r="F49" s="10">
        <f t="shared" si="6"/>
      </c>
      <c r="G49" s="10">
        <f t="shared" si="6"/>
      </c>
      <c r="H49" s="10">
        <f t="shared" si="6"/>
      </c>
      <c r="I49" s="10">
        <f t="shared" si="6"/>
      </c>
      <c r="J49" s="10">
        <f t="shared" si="6"/>
      </c>
      <c r="K49" s="10">
        <f t="shared" si="6"/>
      </c>
      <c r="L49" s="10">
        <f t="shared" si="7"/>
        <v>0.11801260410305422</v>
      </c>
      <c r="M49" s="10">
        <f t="shared" si="8"/>
        <v>0.6227986743709162</v>
      </c>
    </row>
    <row r="50" spans="1:13" ht="12.75">
      <c r="A50" s="22">
        <f t="shared" si="5"/>
      </c>
      <c r="B50" s="10">
        <f t="shared" si="6"/>
      </c>
      <c r="C50" s="10">
        <f t="shared" si="6"/>
      </c>
      <c r="D50" s="10">
        <f t="shared" si="6"/>
      </c>
      <c r="E50" s="10">
        <f t="shared" si="6"/>
      </c>
      <c r="F50" s="10">
        <f t="shared" si="6"/>
      </c>
      <c r="G50" s="10">
        <f t="shared" si="6"/>
      </c>
      <c r="H50" s="10">
        <f t="shared" si="6"/>
      </c>
      <c r="I50" s="10">
        <f t="shared" si="6"/>
      </c>
      <c r="J50" s="10">
        <f t="shared" si="6"/>
      </c>
      <c r="K50" s="10">
        <f t="shared" si="6"/>
      </c>
      <c r="L50" s="10">
        <f t="shared" si="7"/>
      </c>
      <c r="M50" s="10">
        <f t="shared" si="8"/>
      </c>
    </row>
    <row r="51" spans="1:13" ht="12.75">
      <c r="A51" s="22" t="str">
        <f t="shared" si="5"/>
        <v>CAPRONI</v>
      </c>
      <c r="B51" s="10">
        <f t="shared" si="6"/>
        <v>0.8617132441512384</v>
      </c>
      <c r="C51" s="10">
        <f t="shared" si="6"/>
        <v>-0.834744285129802</v>
      </c>
      <c r="D51" s="10">
        <f t="shared" si="6"/>
        <v>0</v>
      </c>
      <c r="E51" s="10">
        <f t="shared" si="6"/>
        <v>0.060469057062701774</v>
      </c>
      <c r="F51" s="10">
        <f t="shared" si="6"/>
      </c>
      <c r="G51" s="10">
        <f t="shared" si="6"/>
      </c>
      <c r="H51" s="10">
        <f t="shared" si="6"/>
      </c>
      <c r="I51" s="10">
        <f t="shared" si="6"/>
      </c>
      <c r="J51" s="10">
        <f t="shared" si="6"/>
      </c>
      <c r="K51" s="10">
        <f t="shared" si="6"/>
      </c>
      <c r="L51" s="10">
        <f t="shared" si="7"/>
        <v>0.021859504021034537</v>
      </c>
      <c r="M51" s="10">
        <f t="shared" si="8"/>
        <v>0.6930831820929784</v>
      </c>
    </row>
    <row r="52" spans="1:13" ht="12.75">
      <c r="A52" s="22" t="str">
        <f t="shared" si="5"/>
        <v>WALKER</v>
      </c>
      <c r="B52" s="10">
        <f t="shared" si="6"/>
        <v>-0.2484694630374737</v>
      </c>
      <c r="C52" s="10">
        <f t="shared" si="6"/>
        <v>0.5107317007702078</v>
      </c>
      <c r="D52" s="10">
        <f t="shared" si="6"/>
        <v>0</v>
      </c>
      <c r="E52" s="10">
        <f t="shared" si="6"/>
        <v>0.2528706022622077</v>
      </c>
      <c r="F52" s="10">
        <f t="shared" si="6"/>
      </c>
      <c r="G52" s="10">
        <f t="shared" si="6"/>
      </c>
      <c r="H52" s="10">
        <f t="shared" si="6"/>
      </c>
      <c r="I52" s="10">
        <f t="shared" si="6"/>
      </c>
      <c r="J52" s="10">
        <f t="shared" si="6"/>
      </c>
      <c r="K52" s="10">
        <f t="shared" si="6"/>
      </c>
      <c r="L52" s="10">
        <f t="shared" si="7"/>
        <v>0.12878320999873544</v>
      </c>
      <c r="M52" s="10">
        <f t="shared" si="8"/>
        <v>0.32669405923172096</v>
      </c>
    </row>
    <row r="53" spans="1:13" ht="12.75">
      <c r="A53" s="22">
        <f t="shared" si="5"/>
      </c>
      <c r="B53" s="10">
        <f t="shared" si="6"/>
      </c>
      <c r="C53" s="10">
        <f t="shared" si="6"/>
      </c>
      <c r="D53" s="10">
        <f t="shared" si="6"/>
      </c>
      <c r="E53" s="10">
        <f t="shared" si="6"/>
      </c>
      <c r="F53" s="10">
        <f t="shared" si="6"/>
      </c>
      <c r="G53" s="10">
        <f t="shared" si="6"/>
      </c>
      <c r="H53" s="10">
        <f t="shared" si="6"/>
      </c>
      <c r="I53" s="10">
        <f t="shared" si="6"/>
      </c>
      <c r="J53" s="10">
        <f t="shared" si="6"/>
      </c>
      <c r="K53" s="10">
        <f t="shared" si="6"/>
      </c>
      <c r="L53" s="10">
        <f t="shared" si="7"/>
      </c>
      <c r="M53" s="10">
        <f t="shared" si="8"/>
      </c>
    </row>
    <row r="54" spans="1:13" ht="12.75">
      <c r="A54" s="22">
        <f t="shared" si="5"/>
      </c>
      <c r="B54" s="10">
        <f t="shared" si="6"/>
      </c>
      <c r="C54" s="10">
        <f t="shared" si="6"/>
      </c>
      <c r="D54" s="10">
        <f t="shared" si="6"/>
      </c>
      <c r="E54" s="10">
        <f t="shared" si="6"/>
      </c>
      <c r="F54" s="10">
        <f t="shared" si="6"/>
      </c>
      <c r="G54" s="10">
        <f t="shared" si="6"/>
      </c>
      <c r="H54" s="10">
        <f t="shared" si="6"/>
      </c>
      <c r="I54" s="10">
        <f t="shared" si="6"/>
      </c>
      <c r="J54" s="10">
        <f t="shared" si="6"/>
      </c>
      <c r="K54" s="10">
        <f t="shared" si="6"/>
      </c>
      <c r="L54" s="10">
        <f t="shared" si="7"/>
      </c>
      <c r="M54" s="10">
        <f t="shared" si="8"/>
      </c>
    </row>
    <row r="55" spans="1:13" ht="12.75">
      <c r="A55" s="22">
        <f t="shared" si="5"/>
      </c>
      <c r="B55" s="10">
        <f t="shared" si="6"/>
      </c>
      <c r="C55" s="10">
        <f t="shared" si="6"/>
      </c>
      <c r="D55" s="10">
        <f t="shared" si="6"/>
      </c>
      <c r="E55" s="10">
        <f t="shared" si="6"/>
      </c>
      <c r="F55" s="10">
        <f t="shared" si="6"/>
      </c>
      <c r="G55" s="10">
        <f t="shared" si="6"/>
      </c>
      <c r="H55" s="10">
        <f t="shared" si="6"/>
      </c>
      <c r="I55" s="10">
        <f t="shared" si="6"/>
      </c>
      <c r="J55" s="10">
        <f t="shared" si="6"/>
      </c>
      <c r="K55" s="10">
        <f t="shared" si="6"/>
      </c>
      <c r="L55" s="10">
        <f t="shared" si="7"/>
      </c>
      <c r="M55" s="10">
        <f t="shared" si="8"/>
      </c>
    </row>
    <row r="56" spans="1:13" ht="12.75">
      <c r="A56" s="22">
        <f t="shared" si="5"/>
      </c>
      <c r="B56" s="10">
        <f t="shared" si="6"/>
      </c>
      <c r="C56" s="10">
        <f t="shared" si="6"/>
      </c>
      <c r="D56" s="10">
        <f t="shared" si="6"/>
      </c>
      <c r="E56" s="10">
        <f t="shared" si="6"/>
      </c>
      <c r="F56" s="10">
        <f t="shared" si="6"/>
      </c>
      <c r="G56" s="10">
        <f t="shared" si="6"/>
      </c>
      <c r="H56" s="10">
        <f t="shared" si="6"/>
      </c>
      <c r="I56" s="10">
        <f t="shared" si="6"/>
      </c>
      <c r="J56" s="10">
        <f t="shared" si="6"/>
      </c>
      <c r="K56" s="10">
        <f t="shared" si="6"/>
      </c>
      <c r="L56" s="10">
        <f t="shared" si="7"/>
      </c>
      <c r="M56" s="10">
        <f t="shared" si="8"/>
      </c>
    </row>
    <row r="57" spans="1:13" ht="12.75">
      <c r="A57" s="22">
        <f t="shared" si="5"/>
      </c>
      <c r="B57" s="10">
        <f t="shared" si="6"/>
      </c>
      <c r="C57" s="10">
        <f t="shared" si="6"/>
      </c>
      <c r="D57" s="10">
        <f t="shared" si="6"/>
      </c>
      <c r="E57" s="10">
        <f t="shared" si="6"/>
      </c>
      <c r="F57" s="10">
        <f t="shared" si="6"/>
      </c>
      <c r="G57" s="10">
        <f t="shared" si="6"/>
      </c>
      <c r="H57" s="10">
        <f t="shared" si="6"/>
      </c>
      <c r="I57" s="10">
        <f t="shared" si="6"/>
      </c>
      <c r="J57" s="10">
        <f t="shared" si="6"/>
      </c>
      <c r="K57" s="10">
        <f t="shared" si="6"/>
      </c>
      <c r="L57" s="10">
        <f t="shared" si="7"/>
      </c>
      <c r="M57" s="10">
        <f t="shared" si="8"/>
      </c>
    </row>
    <row r="58" spans="1:13" ht="12.75">
      <c r="A58" s="7" t="s">
        <v>5</v>
      </c>
      <c r="B58" s="10">
        <f aca="true" t="shared" si="9" ref="B58:M58">IF(ABS(MAX(B38:B57))&gt;=ABS(MIN(B38:B57)),MAX(B38:B57),MIN(B38:B57))</f>
        <v>1.934889861100327</v>
      </c>
      <c r="C58" s="10">
        <f t="shared" si="9"/>
        <v>-1.4113768505155204</v>
      </c>
      <c r="D58" s="10">
        <f t="shared" si="9"/>
        <v>0</v>
      </c>
      <c r="E58" s="10">
        <f t="shared" si="9"/>
        <v>-2.248349485331369</v>
      </c>
      <c r="F58" s="10">
        <f t="shared" si="9"/>
        <v>0</v>
      </c>
      <c r="G58" s="10">
        <f t="shared" si="9"/>
        <v>0</v>
      </c>
      <c r="H58" s="10">
        <f t="shared" si="9"/>
        <v>0</v>
      </c>
      <c r="I58" s="10">
        <f t="shared" si="9"/>
        <v>0</v>
      </c>
      <c r="J58" s="10">
        <f t="shared" si="9"/>
        <v>0</v>
      </c>
      <c r="K58" s="10">
        <f t="shared" si="9"/>
        <v>0</v>
      </c>
      <c r="L58" s="10">
        <f t="shared" si="9"/>
        <v>-1.1158217881196797</v>
      </c>
      <c r="M58" s="10">
        <f t="shared" si="9"/>
        <v>1.3880080076423296</v>
      </c>
    </row>
    <row r="59" spans="1:13" ht="12.75">
      <c r="A59" s="7" t="s">
        <v>6</v>
      </c>
      <c r="B59" s="10">
        <f>IF(MAX(B38:B57)&lt;0,MAX(B38:B57),IF(MIN(B38:B57)&gt;=0,MIN(B38:B57),IF(ABS(DMAX(B37:B57,1,'criteria-clogging'!B1:B2))&lt;MIN(DMIN(B37:B57,1,'criteria-clogging'!B3:B4)),DMAX(B37:B57,1,'criteria-clogging'!B1:B2),DMIN(B37:B57,1,'criteria-clogging'!B3:B4))))</f>
        <v>-0.2484694630374737</v>
      </c>
      <c r="C59" s="10">
        <f>IF(MAX(C38:C57)&lt;0,MAX(C38:C57),IF(MIN(C38:C57)&gt;=0,MIN(C38:C57),IF(ABS(DMAX(C37:C57,1,'criteria-clogging'!C1:C2))&lt;MIN(DMIN(C37:C57,1,'criteria-clogging'!C3:C4)),DMAX(C37:C57,1,'criteria-clogging'!C1:C2),DMIN(C37:C57,1,'criteria-clogging'!C3:C4))))</f>
        <v>-0.25811171974408353</v>
      </c>
      <c r="D59" s="10">
        <f>IF(MAX(D38:D57)&lt;0,MAX(D38:D57),IF(MIN(D38:D57)&gt;=0,MIN(D38:D57),IF(ABS(DMAX(D37:D57,1,'criteria-clogging'!D1:D2))&lt;MIN(DMIN(D37:D57,1,'criteria-clogging'!D3:D4)),DMAX(D37:D57,1,'criteria-clogging'!D1:D2),DMIN(D37:D57,1,'criteria-clogging'!D3:D4))))</f>
        <v>0</v>
      </c>
      <c r="E59" s="10">
        <f>IF(MAX(E38:E57)&lt;0,MAX(E38:E57),IF(MIN(E38:E57)&gt;=0,MIN(E38:E57),IF(ABS(DMAX(E37:E57,1,'criteria-clogging'!E1:E2))&lt;MIN(DMIN(E37:E57,1,'criteria-clogging'!E3:E4)),DMAX(E37:E57,1,'criteria-clogging'!E1:E2),DMIN(E37:E57,1,'criteria-clogging'!E3:E4))))</f>
        <v>0.060469057062701774</v>
      </c>
      <c r="F59" s="10">
        <f>IF(MAX(F38:F57)&lt;0,MAX(F38:F57),IF(MIN(F38:F57)&gt;=0,MIN(F38:F57),IF(ABS(DMAX(F37:F57,1,'criteria-clogging'!F1:F2))&lt;MIN(DMIN(F37:F57,1,'criteria-clogging'!F3:F4)),DMAX(F37:F57,1,'criteria-clogging'!F1:F2),DMIN(F37:F57,1,'criteria-clogging'!F3:F4))))</f>
        <v>0</v>
      </c>
      <c r="G59" s="10">
        <f>IF(MAX(G38:G57)&lt;0,MAX(G38:G57),IF(MIN(G38:G57)&gt;=0,MIN(G38:G57),IF(ABS(DMAX(G37:G57,1,'criteria-clogging'!G1:G2))&lt;MIN(DMIN(G37:G57,1,'criteria-clogging'!G3:G4)),DMAX(G37:G57,1,'criteria-clogging'!G1:G2),DMIN(G37:G57,1,'criteria-clogging'!G3:G4))))</f>
        <v>0</v>
      </c>
      <c r="H59" s="10">
        <f>IF(MAX(H38:H57)&lt;0,MAX(H38:H57),IF(MIN(H38:H57)&gt;=0,MIN(H38:H57),IF(ABS(DMAX(H37:H57,1,'criteria-clogging'!H1:H2))&lt;MIN(DMIN(H37:H57,1,'criteria-clogging'!H3:H4)),DMAX(H37:H57,1,'criteria-clogging'!H1:H2),DMIN(H37:H57,1,'criteria-clogging'!H3:H4))))</f>
        <v>0</v>
      </c>
      <c r="I59" s="10">
        <f>IF(MAX(I38:I57)&lt;0,MAX(I38:I57),IF(MIN(I38:I57)&gt;=0,MIN(I38:I57),IF(ABS(DMAX(I37:I57,1,'criteria-clogging'!I1:I2))&lt;MIN(DMIN(I37:I57,1,'criteria-clogging'!I3:I4)),DMAX(I37:I57,1,'criteria-clogging'!I1:I2),DMIN(I37:I57,1,'criteria-clogging'!I3:I4))))</f>
        <v>0</v>
      </c>
      <c r="J59" s="10">
        <f>IF(MAX(J38:J57)&lt;0,MAX(J38:J57),IF(MIN(J38:J57)&gt;=0,MIN(J38:J57),IF(ABS(DMAX(J37:J57,1,'criteria-clogging'!J1:J2))&lt;MIN(DMIN(J37:J57,1,'criteria-clogging'!J3:J4)),DMAX(J37:J57,1,'criteria-clogging'!J1:J2),DMIN(J37:J57,1,'criteria-clogging'!J3:J4))))</f>
        <v>0</v>
      </c>
      <c r="K59" s="10">
        <f>IF(MAX(K38:K57)&lt;0,MAX(K38:K57),IF(MIN(K38:K57)&gt;=0,MIN(K38:K57),IF(ABS(DMAX(K37:K57,1,'criteria-clogging'!K1:K2))&lt;MIN(DMIN(K37:K57,1,'criteria-clogging'!K3:K4)),DMAX(K37:K57,1,'criteria-clogging'!K1:K2),DMIN(K37:K57,1,'criteria-clogging'!K3:K4))))</f>
        <v>0</v>
      </c>
      <c r="L59" s="10">
        <f>IF(MAX(L38:L57)&lt;0,MAX(L38:L57),IF(MIN(L38:L57)&gt;=0,MIN(L38:L57),IF(ABS(DMAX(L37:L57,1,'criteria-clogging'!L1:L2))&lt;MIN(DMIN(L37:L57,1,'criteria-clogging'!L3:L4)),DMAX(L37:L57,1,'criteria-clogging'!L1:L2),DMIN(L37:L57,1,'criteria-clogging'!L3:L4))))</f>
        <v>0.021859504021034537</v>
      </c>
      <c r="M59" s="10">
        <f>IF(MAX(M38:M57)&lt;0,MAX(M38:M57),IF(MIN(M38:M57)&gt;=0,MIN(M38:M57),IF(ABS(DMAX(M37:M57,1,'criteria-clogging'!M1:M2))&lt;MIN(DMIN(M37:M57,1,'criteria-clogging'!M3:M4)),DMAX(M37:M57,1,'criteria-clogging'!M1:M2),DMIN(M37:M57,1,'criteria-clogging'!M3:M4))))</f>
        <v>0.32669405923172096</v>
      </c>
    </row>
    <row r="60" spans="1:13" ht="12.75">
      <c r="A60" s="7" t="s">
        <v>7</v>
      </c>
      <c r="B60" s="10">
        <f aca="true" t="shared" si="10" ref="B60:K60">IF(ISERR(AVERAGE(B38:B57)),"",AVERAGE(B38:B57))</f>
        <v>1.9825411154020653E-17</v>
      </c>
      <c r="C60" s="10">
        <f t="shared" si="10"/>
        <v>-1.586032892321652E-17</v>
      </c>
      <c r="D60" s="10">
        <f t="shared" si="10"/>
        <v>0</v>
      </c>
      <c r="E60" s="10">
        <f t="shared" si="10"/>
        <v>-1.1102230246251565E-16</v>
      </c>
      <c r="F60" s="10">
        <f t="shared" si="10"/>
      </c>
      <c r="G60" s="10">
        <f t="shared" si="10"/>
      </c>
      <c r="H60" s="10">
        <f t="shared" si="10"/>
      </c>
      <c r="I60" s="10">
        <f t="shared" si="10"/>
      </c>
      <c r="J60" s="10">
        <f t="shared" si="10"/>
      </c>
      <c r="K60" s="10">
        <f t="shared" si="10"/>
      </c>
      <c r="L60" s="24"/>
      <c r="M60" s="24"/>
    </row>
    <row r="61" spans="1:13" ht="12.75">
      <c r="A61" s="7" t="s">
        <v>8</v>
      </c>
      <c r="B61" s="10">
        <f aca="true" t="shared" si="11" ref="B61:K61">IF(ISERR(STDEV(B38:B57)),"",STDEV(B38:B57))</f>
        <v>1</v>
      </c>
      <c r="C61" s="10">
        <f t="shared" si="11"/>
        <v>1</v>
      </c>
      <c r="D61" s="10">
        <f t="shared" si="11"/>
        <v>0</v>
      </c>
      <c r="E61" s="10">
        <f t="shared" si="11"/>
        <v>1</v>
      </c>
      <c r="F61" s="10">
        <f t="shared" si="11"/>
      </c>
      <c r="G61" s="10">
        <f t="shared" si="11"/>
      </c>
      <c r="H61" s="10">
        <f t="shared" si="11"/>
      </c>
      <c r="I61" s="10">
        <f t="shared" si="11"/>
      </c>
      <c r="J61" s="10">
        <f t="shared" si="11"/>
      </c>
      <c r="K61" s="10">
        <f t="shared" si="11"/>
      </c>
      <c r="L61" s="24"/>
      <c r="M61" s="24"/>
    </row>
    <row r="62" spans="1:13" ht="12.75">
      <c r="A62" s="22" t="s">
        <v>9</v>
      </c>
      <c r="B62" s="10">
        <f aca="true" t="shared" si="12" ref="B62:K62">B30</f>
        <v>21.714285714285715</v>
      </c>
      <c r="C62" s="10">
        <f t="shared" si="12"/>
        <v>36.714285714285715</v>
      </c>
      <c r="D62" s="10">
        <f t="shared" si="12"/>
        <v>0</v>
      </c>
      <c r="E62" s="10">
        <f t="shared" si="12"/>
        <v>58.42857142857143</v>
      </c>
      <c r="F62" s="10">
        <f t="shared" si="12"/>
      </c>
      <c r="G62" s="10">
        <f t="shared" si="12"/>
      </c>
      <c r="H62" s="10">
        <f t="shared" si="12"/>
      </c>
      <c r="I62" s="10">
        <f t="shared" si="12"/>
      </c>
      <c r="J62" s="10">
        <f t="shared" si="12"/>
      </c>
      <c r="K62" s="10">
        <f t="shared" si="12"/>
      </c>
      <c r="L62" s="24"/>
      <c r="M62" s="24"/>
    </row>
    <row r="63" spans="1:13" ht="12.75">
      <c r="A63" s="22" t="s">
        <v>10</v>
      </c>
      <c r="B63" s="10">
        <f aca="true" t="shared" si="13" ref="B63:K63">B31</f>
        <v>27.0225790815714</v>
      </c>
      <c r="C63" s="10">
        <f t="shared" si="13"/>
        <v>26.013098982653307</v>
      </c>
      <c r="D63" s="10">
        <f t="shared" si="13"/>
        <v>0</v>
      </c>
      <c r="E63" s="10">
        <f t="shared" si="13"/>
        <v>25.987317278639196</v>
      </c>
      <c r="F63" s="10">
        <f t="shared" si="13"/>
      </c>
      <c r="G63" s="10">
        <f t="shared" si="13"/>
      </c>
      <c r="H63" s="10">
        <f t="shared" si="13"/>
      </c>
      <c r="I63" s="10">
        <f t="shared" si="13"/>
      </c>
      <c r="J63" s="10">
        <f t="shared" si="13"/>
      </c>
      <c r="K63" s="10">
        <f t="shared" si="13"/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54</v>
      </c>
      <c r="B1" s="1"/>
      <c r="E1" s="1"/>
      <c r="F1" s="11" t="s">
        <v>23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0" t="s">
        <v>68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1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20"/>
    </row>
    <row r="6" spans="1:11" ht="12.75">
      <c r="A6" s="1"/>
      <c r="B6" s="32"/>
      <c r="C6" s="32"/>
      <c r="D6" s="32"/>
      <c r="E6" s="32"/>
      <c r="F6" s="32"/>
      <c r="G6" s="32"/>
      <c r="H6" s="32"/>
      <c r="I6" s="32"/>
      <c r="J6" s="32"/>
      <c r="K6" s="20"/>
    </row>
    <row r="7" spans="1:11" s="28" customFormat="1" ht="12.75">
      <c r="A7" s="25"/>
      <c r="B7" s="26" t="s">
        <v>45</v>
      </c>
      <c r="C7" s="26" t="s">
        <v>46</v>
      </c>
      <c r="D7" s="26" t="s">
        <v>47</v>
      </c>
      <c r="E7" s="26" t="s">
        <v>48</v>
      </c>
      <c r="F7" s="26" t="s">
        <v>49</v>
      </c>
      <c r="G7" s="26" t="s">
        <v>50</v>
      </c>
      <c r="H7" s="26" t="s">
        <v>51</v>
      </c>
      <c r="I7" s="26" t="s">
        <v>52</v>
      </c>
      <c r="J7" s="27" t="s">
        <v>41</v>
      </c>
      <c r="K7" s="27" t="s">
        <v>53</v>
      </c>
    </row>
    <row r="8" spans="1:11" ht="12.75">
      <c r="A8" s="22" t="str">
        <f>IF(Sludge!A8&lt;&gt;"",Sludge!A8,"")</f>
        <v>CUNNIFF</v>
      </c>
      <c r="B8" s="29">
        <v>7.98</v>
      </c>
      <c r="C8" s="29">
        <v>8.74</v>
      </c>
      <c r="D8" s="29">
        <v>8.69</v>
      </c>
      <c r="E8" s="29">
        <v>7.67</v>
      </c>
      <c r="F8" s="29"/>
      <c r="G8" s="29"/>
      <c r="H8" s="29"/>
      <c r="I8" s="29"/>
      <c r="J8" s="10"/>
      <c r="K8" s="10">
        <f>IF(ISERR(AVERAGE(B8:J8)),"",AVERAGE(B8:J8))</f>
        <v>8.27</v>
      </c>
    </row>
    <row r="9" spans="1:11" ht="12.75">
      <c r="A9" s="22" t="str">
        <f>IF(Sludge!A9&lt;&gt;"",Sludge!A9,"")</f>
        <v>TSCHIRHART</v>
      </c>
      <c r="B9" s="29">
        <v>8.4</v>
      </c>
      <c r="C9" s="29">
        <v>8.97</v>
      </c>
      <c r="D9" s="29">
        <v>8.92</v>
      </c>
      <c r="E9" s="29">
        <v>7.87</v>
      </c>
      <c r="F9" s="29"/>
      <c r="G9" s="29"/>
      <c r="H9" s="29"/>
      <c r="I9" s="29"/>
      <c r="J9" s="10"/>
      <c r="K9" s="10">
        <f aca="true" t="shared" si="0" ref="K9:K27">IF(ISERR(AVERAGE(B9:J9)),"",AVERAGE(B9:J9))</f>
        <v>8.54</v>
      </c>
    </row>
    <row r="10" spans="1:11" ht="12.75">
      <c r="A10" s="22" t="str">
        <f>IF(Sludge!A10&lt;&gt;"",Sludge!A10,"")</f>
        <v>KOBRINETZ</v>
      </c>
      <c r="B10" s="29">
        <v>8.22</v>
      </c>
      <c r="C10" s="29">
        <v>8.91</v>
      </c>
      <c r="D10" s="29">
        <v>8.9</v>
      </c>
      <c r="E10" s="29">
        <v>7.15</v>
      </c>
      <c r="F10" s="29"/>
      <c r="G10" s="29"/>
      <c r="H10" s="29"/>
      <c r="I10" s="29"/>
      <c r="J10" s="10"/>
      <c r="K10" s="10">
        <f t="shared" si="0"/>
        <v>8.295</v>
      </c>
    </row>
    <row r="11" spans="1:11" ht="12.75">
      <c r="A11" s="22" t="str">
        <f>IF(Sludge!A11&lt;&gt;"",Sludge!A11,"")</f>
        <v>GARCIA, P</v>
      </c>
      <c r="B11" s="29">
        <v>8.24</v>
      </c>
      <c r="C11" s="29">
        <v>8.4</v>
      </c>
      <c r="D11" s="29">
        <v>8.37</v>
      </c>
      <c r="E11" s="29">
        <v>7.46</v>
      </c>
      <c r="F11" s="29"/>
      <c r="G11" s="29"/>
      <c r="H11" s="29"/>
      <c r="I11" s="29"/>
      <c r="J11" s="10"/>
      <c r="K11" s="10">
        <f t="shared" si="0"/>
        <v>8.1175</v>
      </c>
    </row>
    <row r="12" spans="1:11" ht="12.75">
      <c r="A12" s="22" t="str">
        <f>IF(Sludge!A12&lt;&gt;"",Sludge!A12,"")</f>
        <v>CASTILLO</v>
      </c>
      <c r="B12" s="29">
        <v>7.97</v>
      </c>
      <c r="C12" s="29">
        <v>8.74</v>
      </c>
      <c r="D12" s="29">
        <v>8.42</v>
      </c>
      <c r="E12" s="29">
        <v>6.03</v>
      </c>
      <c r="F12" s="29"/>
      <c r="G12" s="29"/>
      <c r="H12" s="29"/>
      <c r="I12" s="29"/>
      <c r="J12" s="10"/>
      <c r="K12" s="10">
        <f t="shared" si="0"/>
        <v>7.790000000000001</v>
      </c>
    </row>
    <row r="13" spans="1:11" ht="12.75">
      <c r="A13" s="22" t="str">
        <f>IF(Sludge!A13&lt;&gt;"",Sludge!A13,"")</f>
        <v>GARCIA, O</v>
      </c>
      <c r="B13" s="29">
        <v>8.53</v>
      </c>
      <c r="C13" s="29">
        <v>8.98</v>
      </c>
      <c r="D13" s="29">
        <v>8.64</v>
      </c>
      <c r="E13" s="29">
        <v>7.87</v>
      </c>
      <c r="F13" s="29"/>
      <c r="G13" s="29"/>
      <c r="H13" s="29"/>
      <c r="I13" s="29"/>
      <c r="J13" s="10"/>
      <c r="K13" s="10">
        <f t="shared" si="0"/>
        <v>8.504999999999999</v>
      </c>
    </row>
    <row r="14" spans="1:11" ht="12.75">
      <c r="A14" s="22" t="str">
        <f>IF(Sludge!A14&lt;&gt;"",Sludge!A14,"")</f>
        <v>LOPEZ</v>
      </c>
      <c r="B14" s="29">
        <v>8.27</v>
      </c>
      <c r="C14" s="29">
        <v>8.91</v>
      </c>
      <c r="D14" s="29">
        <v>8.49</v>
      </c>
      <c r="E14" s="29">
        <v>7.12</v>
      </c>
      <c r="F14" s="29"/>
      <c r="G14" s="29"/>
      <c r="H14" s="29"/>
      <c r="I14" s="29"/>
      <c r="J14" s="10"/>
      <c r="K14" s="10">
        <f t="shared" si="0"/>
        <v>8.1975</v>
      </c>
    </row>
    <row r="15" spans="1:11" ht="12.75">
      <c r="A15" s="22" t="str">
        <f>IF(Sludge!A15&lt;&gt;"",Sludge!A15,"")</f>
        <v>VIERA</v>
      </c>
      <c r="B15" s="29">
        <v>7.17</v>
      </c>
      <c r="C15" s="29">
        <v>7.73</v>
      </c>
      <c r="D15" s="29">
        <v>9</v>
      </c>
      <c r="E15" s="29">
        <v>7.33</v>
      </c>
      <c r="F15" s="29"/>
      <c r="G15" s="29"/>
      <c r="H15" s="29"/>
      <c r="I15" s="29"/>
      <c r="J15" s="10"/>
      <c r="K15" s="10">
        <f t="shared" si="0"/>
        <v>7.807499999999999</v>
      </c>
    </row>
    <row r="16" spans="1:11" ht="12.75">
      <c r="A16" s="22" t="str">
        <f>IF(Sludge!A16&lt;&gt;"",Sludge!A16,"")</f>
        <v>RODRIGUEZ</v>
      </c>
      <c r="B16" s="29">
        <v>8.37</v>
      </c>
      <c r="C16" s="29">
        <v>8.97</v>
      </c>
      <c r="D16" s="29">
        <v>8.79</v>
      </c>
      <c r="E16" s="29">
        <v>7.25</v>
      </c>
      <c r="F16" s="29"/>
      <c r="G16" s="29"/>
      <c r="H16" s="29"/>
      <c r="I16" s="29"/>
      <c r="J16" s="10"/>
      <c r="K16" s="10">
        <f t="shared" si="0"/>
        <v>8.344999999999999</v>
      </c>
    </row>
    <row r="17" spans="1:11" ht="12.75">
      <c r="A17" s="22" t="str">
        <f>IF(Sludge!A17&lt;&gt;"",Sludge!A17,"")</f>
        <v>RAMIREZ</v>
      </c>
      <c r="B17" s="29">
        <v>8.6</v>
      </c>
      <c r="C17" s="29">
        <v>9</v>
      </c>
      <c r="D17" s="29">
        <v>8.13</v>
      </c>
      <c r="E17" s="29">
        <v>7.9</v>
      </c>
      <c r="F17" s="29"/>
      <c r="G17" s="29"/>
      <c r="H17" s="29"/>
      <c r="I17" s="29"/>
      <c r="J17" s="10"/>
      <c r="K17" s="10">
        <f t="shared" si="0"/>
        <v>8.4075</v>
      </c>
    </row>
    <row r="18" spans="1:11" ht="12.75">
      <c r="A18" s="22" t="str">
        <f>IF(Sludge!A18&lt;&gt;"",Sludge!A18,"")</f>
        <v>ADAMS</v>
      </c>
      <c r="B18" s="29">
        <v>7.76</v>
      </c>
      <c r="C18" s="29">
        <v>8.16</v>
      </c>
      <c r="D18" s="29">
        <v>8.19</v>
      </c>
      <c r="E18" s="29">
        <v>7.8</v>
      </c>
      <c r="F18" s="29"/>
      <c r="G18" s="29"/>
      <c r="H18" s="29"/>
      <c r="I18" s="29"/>
      <c r="J18" s="10"/>
      <c r="K18" s="10">
        <f t="shared" si="0"/>
        <v>7.9775</v>
      </c>
    </row>
    <row r="19" spans="1:11" ht="12.75">
      <c r="A19" s="22" t="str">
        <f>IF(Sludge!A19&lt;&gt;"",Sludge!A19,"")</f>
        <v>RADONICH</v>
      </c>
      <c r="B19" s="29">
        <v>8.2</v>
      </c>
      <c r="C19" s="29">
        <v>9.2</v>
      </c>
      <c r="D19" s="29">
        <v>8.55</v>
      </c>
      <c r="E19" s="29">
        <v>7.55</v>
      </c>
      <c r="F19" s="29"/>
      <c r="G19" s="29"/>
      <c r="H19" s="29"/>
      <c r="I19" s="29"/>
      <c r="J19" s="10"/>
      <c r="K19" s="10">
        <f t="shared" si="0"/>
        <v>8.375</v>
      </c>
    </row>
    <row r="20" spans="1:11" ht="12.75">
      <c r="A20" s="22">
        <f>IF(Sludge!A20&lt;&gt;"",Sludge!A20,"")</f>
      </c>
      <c r="B20" s="29"/>
      <c r="C20" s="29"/>
      <c r="D20" s="29"/>
      <c r="E20" s="29"/>
      <c r="F20" s="29"/>
      <c r="G20" s="29"/>
      <c r="H20" s="29"/>
      <c r="I20" s="29"/>
      <c r="J20" s="10"/>
      <c r="K20" s="10">
        <f t="shared" si="0"/>
      </c>
    </row>
    <row r="21" spans="1:11" ht="12.75">
      <c r="A21" s="22" t="str">
        <f>IF(Sludge!A21&lt;&gt;"",Sludge!A21,"")</f>
        <v>CAPRONI</v>
      </c>
      <c r="B21" s="29">
        <v>8.46</v>
      </c>
      <c r="C21" s="29">
        <v>9.3</v>
      </c>
      <c r="D21" s="29">
        <v>8.65</v>
      </c>
      <c r="E21" s="29">
        <v>7.83</v>
      </c>
      <c r="F21" s="29"/>
      <c r="G21" s="29"/>
      <c r="H21" s="29"/>
      <c r="I21" s="29"/>
      <c r="J21" s="10"/>
      <c r="K21" s="10">
        <f t="shared" si="0"/>
        <v>8.56</v>
      </c>
    </row>
    <row r="22" spans="1:11" ht="12.75">
      <c r="A22" s="22" t="str">
        <f>IF(Sludge!A22&lt;&gt;"",Sludge!A22,"")</f>
        <v>WALKER</v>
      </c>
      <c r="B22" s="29">
        <v>8.6</v>
      </c>
      <c r="C22" s="29">
        <v>9.2</v>
      </c>
      <c r="D22" s="29">
        <v>9</v>
      </c>
      <c r="E22" s="29">
        <v>8.77</v>
      </c>
      <c r="F22" s="29"/>
      <c r="G22" s="29"/>
      <c r="H22" s="29"/>
      <c r="I22" s="29"/>
      <c r="J22" s="10"/>
      <c r="K22" s="10">
        <f t="shared" si="0"/>
        <v>8.892499999999998</v>
      </c>
    </row>
    <row r="23" spans="1:11" ht="12.75">
      <c r="A23" s="22">
        <f>IF(Sludge!A23&lt;&gt;"",Sludge!A23,"")</f>
      </c>
      <c r="B23" s="29"/>
      <c r="C23" s="29"/>
      <c r="D23" s="29"/>
      <c r="E23" s="29"/>
      <c r="F23" s="29"/>
      <c r="G23" s="29"/>
      <c r="H23" s="29"/>
      <c r="I23" s="29"/>
      <c r="J23" s="10"/>
      <c r="K23" s="10">
        <f t="shared" si="0"/>
      </c>
    </row>
    <row r="24" spans="1:11" ht="12.75">
      <c r="A24" s="22">
        <f>IF(Sludge!A24&lt;&gt;"",Sludge!A24,"")</f>
      </c>
      <c r="B24" s="29"/>
      <c r="C24" s="29"/>
      <c r="D24" s="29"/>
      <c r="E24" s="29"/>
      <c r="F24" s="29"/>
      <c r="G24" s="29"/>
      <c r="H24" s="29"/>
      <c r="I24" s="29"/>
      <c r="J24" s="10"/>
      <c r="K24" s="10">
        <f t="shared" si="0"/>
      </c>
    </row>
    <row r="25" spans="1:11" ht="12.75">
      <c r="A25" s="22">
        <f>IF(Sludge!A25&lt;&gt;"",Sludge!A25,"")</f>
      </c>
      <c r="B25" s="29"/>
      <c r="C25" s="29"/>
      <c r="D25" s="29"/>
      <c r="E25" s="29"/>
      <c r="F25" s="29"/>
      <c r="G25" s="29"/>
      <c r="H25" s="29"/>
      <c r="I25" s="29"/>
      <c r="J25" s="10"/>
      <c r="K25" s="10">
        <f t="shared" si="0"/>
      </c>
    </row>
    <row r="26" spans="1:11" ht="12.75">
      <c r="A26" s="22">
        <f>IF(Sludge!A26&lt;&gt;"",Sludge!A26,"")</f>
      </c>
      <c r="B26" s="29"/>
      <c r="C26" s="29"/>
      <c r="D26" s="29"/>
      <c r="E26" s="29"/>
      <c r="F26" s="29"/>
      <c r="G26" s="29"/>
      <c r="H26" s="29"/>
      <c r="I26" s="29"/>
      <c r="J26" s="10"/>
      <c r="K26" s="10">
        <f t="shared" si="0"/>
      </c>
    </row>
    <row r="27" spans="1:11" ht="12.75">
      <c r="A27" s="22">
        <f>IF(Sludge!A27&lt;&gt;"",Sludge!A27,"")</f>
      </c>
      <c r="B27" s="29"/>
      <c r="C27" s="29"/>
      <c r="D27" s="29"/>
      <c r="E27" s="29"/>
      <c r="F27" s="29"/>
      <c r="G27" s="29"/>
      <c r="H27" s="29"/>
      <c r="I27" s="29"/>
      <c r="J27" s="10"/>
      <c r="K27" s="10">
        <f t="shared" si="0"/>
      </c>
    </row>
    <row r="28" spans="1:11" ht="12.75">
      <c r="A28" s="7" t="s">
        <v>0</v>
      </c>
      <c r="B28" s="8">
        <f aca="true" t="shared" si="1" ref="B28:K28">IF(COUNTBLANK(B8:B27)=20,"",MAX(B8:B27))</f>
        <v>8.6</v>
      </c>
      <c r="C28" s="8">
        <f t="shared" si="1"/>
        <v>9.3</v>
      </c>
      <c r="D28" s="8">
        <f t="shared" si="1"/>
        <v>9</v>
      </c>
      <c r="E28" s="8">
        <f t="shared" si="1"/>
        <v>8.77</v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8.892499999999998</v>
      </c>
    </row>
    <row r="29" spans="1:11" ht="12.75">
      <c r="A29" s="7" t="s">
        <v>1</v>
      </c>
      <c r="B29" s="8">
        <f aca="true" t="shared" si="2" ref="B29:K29">IF(COUNTBLANK(B8:B27)=20,"",MIN(B8:B27))</f>
        <v>7.17</v>
      </c>
      <c r="C29" s="8">
        <f t="shared" si="2"/>
        <v>7.73</v>
      </c>
      <c r="D29" s="8">
        <f t="shared" si="2"/>
        <v>8.13</v>
      </c>
      <c r="E29" s="8">
        <f t="shared" si="2"/>
        <v>6.03</v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7.790000000000001</v>
      </c>
    </row>
    <row r="30" spans="1:11" ht="12.75">
      <c r="A30" s="7" t="s">
        <v>2</v>
      </c>
      <c r="B30" s="8">
        <f aca="true" t="shared" si="3" ref="B30:K30">IF(ISERR(AVERAGE(B8:B27)),"",AVERAGE(B8:B27))</f>
        <v>8.197857142857144</v>
      </c>
      <c r="C30" s="8">
        <f t="shared" si="3"/>
        <v>8.800714285714287</v>
      </c>
      <c r="D30" s="8">
        <f t="shared" si="3"/>
        <v>8.624285714285714</v>
      </c>
      <c r="E30" s="8">
        <f t="shared" si="3"/>
        <v>7.542857142857143</v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8.291428571428572</v>
      </c>
    </row>
    <row r="31" spans="1:11" ht="12.75">
      <c r="A31" s="7" t="s">
        <v>3</v>
      </c>
      <c r="B31" s="8">
        <f aca="true" t="shared" si="4" ref="B31:K31">IF(ISERR(STDEV(B8:B27)),"",STDEV(B8:B27))</f>
        <v>0.3851109444827911</v>
      </c>
      <c r="C31" s="8">
        <f t="shared" si="4"/>
        <v>0.43377527478057315</v>
      </c>
      <c r="D31" s="8">
        <f t="shared" si="4"/>
        <v>0.2830252580659418</v>
      </c>
      <c r="E31" s="8">
        <f t="shared" si="4"/>
        <v>0.6058741754552052</v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0.302280935118723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1" t="str">
        <f>B4</f>
        <v>G3 - Skirts (screened)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0" ht="12.75">
      <c r="A35" s="1"/>
      <c r="B35" s="34" t="s">
        <v>13</v>
      </c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"/>
      <c r="B36" s="33"/>
      <c r="C36" s="33"/>
      <c r="D36" s="33"/>
      <c r="E36" s="33"/>
      <c r="F36" s="33"/>
      <c r="G36" s="33"/>
      <c r="H36" s="33"/>
      <c r="I36" s="33"/>
      <c r="J36" s="33"/>
    </row>
    <row r="37" spans="1:13" s="28" customFormat="1" ht="12.75">
      <c r="A37" s="25"/>
      <c r="B37" s="26" t="str">
        <f aca="true" t="shared" si="5" ref="B37:K37">B7</f>
        <v>Piston 1</v>
      </c>
      <c r="C37" s="26" t="str">
        <f t="shared" si="5"/>
        <v>Piston 2</v>
      </c>
      <c r="D37" s="26" t="str">
        <f t="shared" si="5"/>
        <v>Piston 3</v>
      </c>
      <c r="E37" s="26" t="str">
        <f t="shared" si="5"/>
        <v>Piston 4</v>
      </c>
      <c r="F37" s="26" t="str">
        <f t="shared" si="5"/>
        <v>Piston 5</v>
      </c>
      <c r="G37" s="26" t="str">
        <f t="shared" si="5"/>
        <v>Piston 6</v>
      </c>
      <c r="H37" s="26" t="str">
        <f t="shared" si="5"/>
        <v>Piston 7</v>
      </c>
      <c r="I37" s="26" t="str">
        <f t="shared" si="5"/>
        <v>Piston 8</v>
      </c>
      <c r="J37" s="27" t="str">
        <f t="shared" si="5"/>
        <v> </v>
      </c>
      <c r="K37" s="27" t="str">
        <f t="shared" si="5"/>
        <v>Average</v>
      </c>
      <c r="L37" s="27" t="s">
        <v>2</v>
      </c>
      <c r="M37" s="27" t="s">
        <v>4</v>
      </c>
    </row>
    <row r="38" spans="1:17" ht="12.75">
      <c r="A38" s="22" t="str">
        <f aca="true" t="shared" si="6" ref="A38:A57">IF(A8&lt;&gt;"",A8,"")</f>
        <v>CUNNIFF</v>
      </c>
      <c r="B38" s="10">
        <f aca="true" t="shared" si="7" ref="B38:K57">IF(ISNUMBER(B8),IF(B$31=0,0,(B8-B$30)/B$31),"")</f>
        <v>-0.5656996924606449</v>
      </c>
      <c r="C38" s="10">
        <f t="shared" si="7"/>
        <v>-0.13996714253711068</v>
      </c>
      <c r="D38" s="10">
        <f t="shared" si="7"/>
        <v>0.23218523379625405</v>
      </c>
      <c r="E38" s="10">
        <f t="shared" si="7"/>
        <v>0.20985026643086793</v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-0.0708895895804875</v>
      </c>
      <c r="L38" s="10">
        <f aca="true" t="shared" si="8" ref="L38:L57">IF(ISERR(AVERAGE(B38:K38)),"",AVERAGE(B38:K38))</f>
        <v>-0.0669041848702242</v>
      </c>
      <c r="M38" s="10">
        <f aca="true" t="shared" si="9" ref="M38:M57">IF(ISERR(STDEV(B38:K38)),"",STDEV(B38:K38))</f>
        <v>0.32411361599728566</v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  <v>0.5248951244798741</v>
      </c>
      <c r="C39" s="10">
        <f t="shared" si="7"/>
        <v>0.39026132683875864</v>
      </c>
      <c r="D39" s="10">
        <f t="shared" si="7"/>
        <v>1.0448335520831433</v>
      </c>
      <c r="E39" s="10">
        <f t="shared" si="7"/>
        <v>0.5399518091311097</v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0.8223192391336196</v>
      </c>
      <c r="L39" s="10">
        <f t="shared" si="8"/>
        <v>0.6644522103333012</v>
      </c>
      <c r="M39" s="10">
        <f t="shared" si="9"/>
        <v>0.26446603498208193</v>
      </c>
    </row>
    <row r="40" spans="1:13" ht="12.75">
      <c r="A40" s="22" t="str">
        <f t="shared" si="6"/>
        <v>KOBRINETZ</v>
      </c>
      <c r="B40" s="10">
        <f t="shared" si="7"/>
        <v>0.0574973457910809</v>
      </c>
      <c r="C40" s="10">
        <f t="shared" si="7"/>
        <v>0.2519408565667918</v>
      </c>
      <c r="D40" s="10">
        <f t="shared" si="7"/>
        <v>0.9741684809277632</v>
      </c>
      <c r="E40" s="10">
        <f t="shared" si="7"/>
        <v>-0.6484137445897592</v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0.011814931596745955</v>
      </c>
      <c r="L40" s="10">
        <f t="shared" si="8"/>
        <v>0.12940157405852454</v>
      </c>
      <c r="M40" s="10">
        <f t="shared" si="9"/>
        <v>0.5815153714974274</v>
      </c>
    </row>
    <row r="41" spans="1:13" ht="12.75">
      <c r="A41" s="22" t="str">
        <f t="shared" si="6"/>
        <v>GARCIA, P</v>
      </c>
      <c r="B41" s="10">
        <f t="shared" si="7"/>
        <v>0.10943043231205689</v>
      </c>
      <c r="C41" s="10">
        <f t="shared" si="7"/>
        <v>-0.9237831407449157</v>
      </c>
      <c r="D41" s="10">
        <f t="shared" si="7"/>
        <v>-0.8984559046898515</v>
      </c>
      <c r="E41" s="10">
        <f t="shared" si="7"/>
        <v>-0.13675635340438555</v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-0.5753871687616039</v>
      </c>
      <c r="L41" s="10">
        <f t="shared" si="8"/>
        <v>-0.4849904270577399</v>
      </c>
      <c r="M41" s="10">
        <f t="shared" si="9"/>
        <v>0.4599639784255717</v>
      </c>
    </row>
    <row r="42" spans="1:13" ht="12.75">
      <c r="A42" s="22" t="str">
        <f t="shared" si="6"/>
        <v>CASTILLO</v>
      </c>
      <c r="B42" s="10">
        <f t="shared" si="7"/>
        <v>-0.5916662357211352</v>
      </c>
      <c r="C42" s="10">
        <f t="shared" si="7"/>
        <v>-0.13996714253711068</v>
      </c>
      <c r="D42" s="10">
        <f t="shared" si="7"/>
        <v>-0.7217932268013951</v>
      </c>
      <c r="E42" s="10">
        <f t="shared" si="7"/>
        <v>-2.496982383711112</v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-1.6588163961833426</v>
      </c>
      <c r="L42" s="10">
        <f t="shared" si="8"/>
        <v>-1.121845076990819</v>
      </c>
      <c r="M42" s="10">
        <f t="shared" si="9"/>
        <v>0.9466462082935772</v>
      </c>
    </row>
    <row r="43" spans="1:13" ht="12.75">
      <c r="A43" s="22" t="str">
        <f t="shared" si="6"/>
        <v>GARCIA, O</v>
      </c>
      <c r="B43" s="10">
        <f t="shared" si="7"/>
        <v>0.8624601868662227</v>
      </c>
      <c r="C43" s="10">
        <f t="shared" si="7"/>
        <v>0.4133147385507524</v>
      </c>
      <c r="D43" s="10">
        <f t="shared" si="7"/>
        <v>0.05552255590780397</v>
      </c>
      <c r="E43" s="10">
        <f t="shared" si="7"/>
        <v>0.5399518091311097</v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0.706532909485494</v>
      </c>
      <c r="L43" s="10">
        <f t="shared" si="8"/>
        <v>0.5155564399882766</v>
      </c>
      <c r="M43" s="10">
        <f t="shared" si="9"/>
        <v>0.30801537930361533</v>
      </c>
    </row>
    <row r="44" spans="1:13" ht="12.75">
      <c r="A44" s="22" t="str">
        <f t="shared" si="6"/>
        <v>LOPEZ</v>
      </c>
      <c r="B44" s="10">
        <f t="shared" si="7"/>
        <v>0.18733006209352088</v>
      </c>
      <c r="C44" s="10">
        <f t="shared" si="7"/>
        <v>0.2519408565667918</v>
      </c>
      <c r="D44" s="10">
        <f t="shared" si="7"/>
        <v>-0.4744654777575588</v>
      </c>
      <c r="E44" s="10">
        <f t="shared" si="7"/>
        <v>-0.6979289759947959</v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-0.3107327009944604</v>
      </c>
      <c r="L44" s="10">
        <f t="shared" si="8"/>
        <v>-0.20877124721730045</v>
      </c>
      <c r="M44" s="10">
        <f t="shared" si="9"/>
        <v>0.415155614087176</v>
      </c>
    </row>
    <row r="45" spans="1:13" ht="12.75">
      <c r="A45" s="22" t="str">
        <f t="shared" si="6"/>
        <v>VIERA</v>
      </c>
      <c r="B45" s="10">
        <f t="shared" si="7"/>
        <v>-2.668989696560219</v>
      </c>
      <c r="C45" s="10">
        <f t="shared" si="7"/>
        <v>-2.468361725448532</v>
      </c>
      <c r="D45" s="10">
        <f t="shared" si="7"/>
        <v>1.3274938367046696</v>
      </c>
      <c r="E45" s="10">
        <f t="shared" si="7"/>
        <v>-0.3513223561595423</v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-1.6009232313592856</v>
      </c>
      <c r="L45" s="10">
        <f t="shared" si="8"/>
        <v>-1.152420634564582</v>
      </c>
      <c r="M45" s="10">
        <f t="shared" si="9"/>
        <v>1.6601635077820593</v>
      </c>
    </row>
    <row r="46" spans="1:13" ht="12.75">
      <c r="A46" s="22" t="str">
        <f t="shared" si="6"/>
        <v>RODRIGUEZ</v>
      </c>
      <c r="B46" s="10">
        <f t="shared" si="7"/>
        <v>0.4469954946984055</v>
      </c>
      <c r="C46" s="10">
        <f t="shared" si="7"/>
        <v>0.39026132683875864</v>
      </c>
      <c r="D46" s="10">
        <f t="shared" si="7"/>
        <v>0.5855105895731605</v>
      </c>
      <c r="E46" s="10">
        <f t="shared" si="7"/>
        <v>-0.48336297323963906</v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0.17722397395120695</v>
      </c>
      <c r="L46" s="10">
        <f t="shared" si="8"/>
        <v>0.2233256823643785</v>
      </c>
      <c r="M46" s="10">
        <f t="shared" si="9"/>
        <v>0.4214877889196425</v>
      </c>
    </row>
    <row r="47" spans="1:13" ht="12.75">
      <c r="A47" s="22" t="str">
        <f t="shared" si="6"/>
        <v>RAMIREZ</v>
      </c>
      <c r="B47" s="10">
        <f t="shared" si="7"/>
        <v>1.0442259896896433</v>
      </c>
      <c r="C47" s="10">
        <f t="shared" si="7"/>
        <v>0.45942156197474</v>
      </c>
      <c r="D47" s="10">
        <f t="shared" si="7"/>
        <v>-1.7464367585544245</v>
      </c>
      <c r="E47" s="10">
        <f t="shared" si="7"/>
        <v>0.5894670405361463</v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0.3839852768942935</v>
      </c>
      <c r="L47" s="10">
        <f t="shared" si="8"/>
        <v>0.1461326221080797</v>
      </c>
      <c r="M47" s="10">
        <f t="shared" si="9"/>
        <v>1.0885379884631756</v>
      </c>
    </row>
    <row r="48" spans="1:13" ht="12.75">
      <c r="A48" s="22" t="str">
        <f t="shared" si="6"/>
        <v>ADAMS</v>
      </c>
      <c r="B48" s="10">
        <f t="shared" si="7"/>
        <v>-1.1369636441913946</v>
      </c>
      <c r="C48" s="10">
        <f t="shared" si="7"/>
        <v>-1.4770650218327788</v>
      </c>
      <c r="D48" s="10">
        <f t="shared" si="7"/>
        <v>-1.5344415450882845</v>
      </c>
      <c r="E48" s="10">
        <f t="shared" si="7"/>
        <v>0.4244162691860247</v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-1.0385324873541035</v>
      </c>
      <c r="L48" s="10">
        <f t="shared" si="8"/>
        <v>-0.9525172858561074</v>
      </c>
      <c r="M48" s="10">
        <f t="shared" si="9"/>
        <v>0.7986161875071814</v>
      </c>
    </row>
    <row r="49" spans="1:13" ht="12.75">
      <c r="A49" s="22" t="str">
        <f t="shared" si="6"/>
        <v>RADONICH</v>
      </c>
      <c r="B49" s="10">
        <f t="shared" si="7"/>
        <v>0.005564259270100288</v>
      </c>
      <c r="C49" s="10">
        <f t="shared" si="7"/>
        <v>0.9204897962146239</v>
      </c>
      <c r="D49" s="10">
        <f t="shared" si="7"/>
        <v>-0.26247026429141246</v>
      </c>
      <c r="E49" s="10">
        <f t="shared" si="7"/>
        <v>0.011789340810722868</v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0.2764693993638894</v>
      </c>
      <c r="L49" s="10">
        <f t="shared" si="8"/>
        <v>0.19036850627358484</v>
      </c>
      <c r="M49" s="10">
        <f t="shared" si="9"/>
        <v>0.45044326557039077</v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 t="str">
        <f t="shared" si="6"/>
        <v>CAPRONI</v>
      </c>
      <c r="B51" s="10">
        <f t="shared" si="7"/>
        <v>0.6806943840428067</v>
      </c>
      <c r="C51" s="10">
        <f t="shared" si="7"/>
        <v>1.1510239133345699</v>
      </c>
      <c r="D51" s="10">
        <f t="shared" si="7"/>
        <v>0.09085509148549399</v>
      </c>
      <c r="E51" s="10">
        <f t="shared" si="7"/>
        <v>0.4739315005910613</v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0.8884828560754099</v>
      </c>
      <c r="L51" s="10">
        <f t="shared" si="8"/>
        <v>0.6569975491058683</v>
      </c>
      <c r="M51" s="10">
        <f t="shared" si="9"/>
        <v>0.4038067286218445</v>
      </c>
    </row>
    <row r="52" spans="1:13" ht="12.75">
      <c r="A52" s="22" t="str">
        <f t="shared" si="6"/>
        <v>WALKER</v>
      </c>
      <c r="B52" s="10">
        <f t="shared" si="7"/>
        <v>1.0442259896896433</v>
      </c>
      <c r="C52" s="10">
        <f t="shared" si="7"/>
        <v>0.9204897962146239</v>
      </c>
      <c r="D52" s="10">
        <f t="shared" si="7"/>
        <v>1.3274938367046696</v>
      </c>
      <c r="E52" s="10">
        <f t="shared" si="7"/>
        <v>2.025408751282195</v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  <v>1.9884529877325918</v>
      </c>
      <c r="L52" s="10">
        <f t="shared" si="8"/>
        <v>1.4612142723247448</v>
      </c>
      <c r="M52" s="10">
        <f t="shared" si="9"/>
        <v>0.5197209383248242</v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-2.668989696560219</v>
      </c>
      <c r="C58" s="10">
        <f t="shared" si="10"/>
        <v>-2.468361725448532</v>
      </c>
      <c r="D58" s="10">
        <f t="shared" si="10"/>
        <v>-1.7464367585544245</v>
      </c>
      <c r="E58" s="10">
        <f t="shared" si="10"/>
        <v>-2.496982383711112</v>
      </c>
      <c r="F58" s="10">
        <f t="shared" si="10"/>
        <v>0</v>
      </c>
      <c r="G58" s="10">
        <f t="shared" si="10"/>
        <v>0</v>
      </c>
      <c r="H58" s="10">
        <f t="shared" si="10"/>
        <v>0</v>
      </c>
      <c r="I58" s="10">
        <f t="shared" si="10"/>
        <v>0</v>
      </c>
      <c r="J58" s="10">
        <f t="shared" si="10"/>
        <v>0</v>
      </c>
      <c r="K58" s="10">
        <f t="shared" si="10"/>
        <v>1.9884529877325918</v>
      </c>
      <c r="L58" s="10">
        <f t="shared" si="10"/>
        <v>1.4612142723247448</v>
      </c>
      <c r="M58" s="10">
        <f t="shared" si="10"/>
        <v>1.6601635077820593</v>
      </c>
    </row>
    <row r="59" spans="1:13" ht="12.75">
      <c r="A59" s="7" t="s">
        <v>6</v>
      </c>
      <c r="B59" s="10">
        <f>IF(MAX(B38:B57)&lt;0,MAX(B38:B57),IF(MIN(B38:B57)&gt;=0,MIN(B38:B57),IF(ABS(DMAX(B37:B57,1,'criteria-skirts'!B1:B2))&lt;MIN(DMIN(B37:B57,1,'criteria-skirts'!B3:B4)),DMAX(B37:B57,1,'criteria-skirts'!B1:B2),DMIN(B37:B57,1,'criteria-skirts'!B3:B4))))</f>
        <v>0.005564259270100288</v>
      </c>
      <c r="C59" s="10">
        <f>IF(MAX(C38:C57)&lt;0,MAX(C38:C57),IF(MIN(C38:C57)&gt;=0,MIN(C38:C57),IF(ABS(DMAX(C37:C57,1,'criteria-skirts'!C1:C2))&lt;MIN(DMIN(C37:C57,1,'criteria-skirts'!C3:C4)),DMAX(C37:C57,1,'criteria-skirts'!C1:C2),DMIN(C37:C57,1,'criteria-skirts'!C3:C4))))</f>
        <v>-0.13996714253711068</v>
      </c>
      <c r="D59" s="10">
        <f>IF(MAX(D38:D57)&lt;0,MAX(D38:D57),IF(MIN(D38:D57)&gt;=0,MIN(D38:D57),IF(ABS(DMAX(D37:D57,1,'criteria-skirts'!D1:D2))&lt;MIN(DMIN(D37:D57,1,'criteria-skirts'!D3:D4)),DMAX(D37:D57,1,'criteria-skirts'!D1:D2),DMIN(D37:D57,1,'criteria-skirts'!D3:D4))))</f>
        <v>0.05552255590780397</v>
      </c>
      <c r="E59" s="10">
        <f>IF(MAX(E38:E57)&lt;0,MAX(E38:E57),IF(MIN(E38:E57)&gt;=0,MIN(E38:E57),IF(ABS(DMAX(E37:E57,1,'criteria-skirts'!E1:E2))&lt;MIN(DMIN(E37:E57,1,'criteria-skirts'!E3:E4)),DMAX(E37:E57,1,'criteria-skirts'!E1:E2),DMIN(E37:E57,1,'criteria-skirts'!E3:E4))))</f>
        <v>0.011789340810722868</v>
      </c>
      <c r="F59" s="10">
        <f>IF(MAX(F38:F57)&lt;0,MAX(F38:F57),IF(MIN(F38:F57)&gt;=0,MIN(F38:F57),IF(ABS(DMAX(F37:F57,1,'criteria-skirts'!F1:F2))&lt;MIN(DMIN(F37:F57,1,'criteria-skirts'!F3:F4)),DMAX(F37:F57,1,'criteria-skirts'!F1:F2),DMIN(F37:F57,1,'criteria-skirts'!F3:F4))))</f>
        <v>0</v>
      </c>
      <c r="G59" s="10">
        <f>IF(MAX(G38:G57)&lt;0,MAX(G38:G57),IF(MIN(G38:G57)&gt;=0,MIN(G38:G57),IF(ABS(DMAX(G37:G57,1,'criteria-skirts'!G1:G2))&lt;MIN(DMIN(G37:G57,1,'criteria-skirts'!G3:G4)),DMAX(G37:G57,1,'criteria-skirts'!G1:G2),DMIN(G37:G57,1,'criteria-skirts'!G3:G4))))</f>
        <v>0</v>
      </c>
      <c r="H59" s="10">
        <f>IF(MAX(H38:H57)&lt;0,MAX(H38:H57),IF(MIN(H38:H57)&gt;=0,MIN(H38:H57),IF(ABS(DMAX(H37:H57,1,'criteria-skirts'!H1:H2))&lt;MIN(DMIN(H37:H57,1,'criteria-skirts'!H3:H4)),DMAX(H37:H57,1,'criteria-skirts'!H1:H2),DMIN(H37:H57,1,'criteria-skirts'!H3:H4))))</f>
        <v>0</v>
      </c>
      <c r="I59" s="10">
        <f>IF(MAX(I38:I57)&lt;0,MAX(I38:I57),IF(MIN(I38:I57)&gt;=0,MIN(I38:I57),IF(ABS(DMAX(I37:I57,1,'criteria-skirts'!I1:I2))&lt;MIN(DMIN(I37:I57,1,'criteria-skirts'!I3:I4)),DMAX(I37:I57,1,'criteria-skirts'!I1:I2),DMIN(I37:I57,1,'criteria-skirts'!I3:I4))))</f>
        <v>0</v>
      </c>
      <c r="J59" s="10">
        <f>IF(MAX(J38:J57)&lt;0,MAX(J38:J57),IF(MIN(J38:J57)&gt;=0,MIN(J38:J57),IF(ABS(DMAX(J37:J57,1,'criteria-skirts'!J1:J2))&lt;MIN(DMIN(J37:J57,1,'criteria-skirts'!J3:J4)),DMAX(J37:J57,1,'criteria-skirts'!J1:J2),DMIN(J37:J57,1,'criteria-skirts'!J3:J4))))</f>
        <v>0</v>
      </c>
      <c r="K59" s="10">
        <f>IF(MAX(K38:K57)&lt;0,MAX(K38:K57),IF(MIN(K38:K57)&gt;=0,MIN(K38:K57),IF(ABS(DMAX(K37:K57,1,'criteria-skirts'!K1:K2))&lt;MIN(DMIN(K37:K57,1,'criteria-skirts'!K3:K4)),DMAX(K37:K57,1,'criteria-skirts'!K1:K2),DMIN(K37:K57,1,'criteria-skirts'!K3:K4))))</f>
        <v>0.011814931596745955</v>
      </c>
      <c r="L59" s="10">
        <f>IF(MAX(L38:L57)&lt;0,MAX(L38:L57),IF(MIN(L38:L57)&gt;=0,MIN(L38:L57),IF(ABS(DMAX(L37:L57,1,'criteria-skirts'!L1:L2))&lt;MIN(DMIN(L37:L57,1,'criteria-skirts'!L3:L4)),DMAX(L37:L57,1,'criteria-skirts'!L1:L2),DMIN(L37:L57,1,'criteria-skirts'!L3:L4))))</f>
        <v>-0.0669041848702242</v>
      </c>
      <c r="M59" s="10">
        <f>IF(MAX(M38:M57)&lt;0,MAX(M38:M57),IF(MIN(M38:M57)&gt;=0,MIN(M38:M57),IF(ABS(DMAX(M37:M57,1,'criteria-skirts'!M1:M2))&lt;MIN(DMIN(M37:M57,1,'criteria-skirts'!M3:M4)),DMAX(M37:M57,1,'criteria-skirts'!M1:M2),DMIN(M37:M57,1,'criteria-skirts'!M3:M4))))</f>
        <v>0.26446603498208193</v>
      </c>
    </row>
    <row r="60" spans="1:13" ht="12.75">
      <c r="A60" s="7" t="s">
        <v>7</v>
      </c>
      <c r="B60" s="10">
        <f aca="true" t="shared" si="11" ref="B60:K60">IF(ISERR(AVERAGE(B38:B57)),"",AVERAGE(B38:B57))</f>
        <v>-2.8072782194093243E-15</v>
      </c>
      <c r="C60" s="10">
        <f t="shared" si="11"/>
        <v>-2.680395588023592E-15</v>
      </c>
      <c r="D60" s="10">
        <f t="shared" si="11"/>
        <v>2.2363063781735295E-15</v>
      </c>
      <c r="E60" s="10">
        <f t="shared" si="11"/>
        <v>2.5376526277146434E-16</v>
      </c>
      <c r="F60" s="10">
        <f t="shared" si="11"/>
      </c>
      <c r="G60" s="10">
        <f t="shared" si="11"/>
      </c>
      <c r="H60" s="10">
        <f t="shared" si="11"/>
      </c>
      <c r="I60" s="10">
        <f t="shared" si="11"/>
      </c>
      <c r="J60" s="10">
        <f t="shared" si="11"/>
      </c>
      <c r="K60" s="10">
        <f t="shared" si="11"/>
        <v>-2.3156080227896123E-15</v>
      </c>
      <c r="L60" s="24"/>
      <c r="M60" s="24"/>
    </row>
    <row r="61" spans="1:13" ht="12.75">
      <c r="A61" s="7" t="s">
        <v>8</v>
      </c>
      <c r="B61" s="10">
        <f aca="true" t="shared" si="12" ref="B61:K61">IF(ISERR(STDEV(B38:B57)),"",STDEV(B38:B57))</f>
        <v>1.0000000000000409</v>
      </c>
      <c r="C61" s="10">
        <f t="shared" si="12"/>
        <v>1.0000000000000724</v>
      </c>
      <c r="D61" s="10">
        <f t="shared" si="12"/>
        <v>1.000000000000023</v>
      </c>
      <c r="E61" s="10">
        <f t="shared" si="12"/>
        <v>0.9999999999999885</v>
      </c>
      <c r="F61" s="10">
        <f t="shared" si="12"/>
      </c>
      <c r="G61" s="10">
        <f t="shared" si="12"/>
      </c>
      <c r="H61" s="10">
        <f t="shared" si="12"/>
      </c>
      <c r="I61" s="10">
        <f t="shared" si="12"/>
      </c>
      <c r="J61" s="10">
        <f t="shared" si="12"/>
      </c>
      <c r="K61" s="10">
        <f t="shared" si="12"/>
        <v>1.0000000000000762</v>
      </c>
      <c r="L61" s="24"/>
      <c r="M61" s="24"/>
    </row>
    <row r="62" spans="1:13" ht="12.75">
      <c r="A62" s="22" t="s">
        <v>9</v>
      </c>
      <c r="B62" s="10">
        <f aca="true" t="shared" si="13" ref="B62:K62">B30</f>
        <v>8.197857142857144</v>
      </c>
      <c r="C62" s="10">
        <f t="shared" si="13"/>
        <v>8.800714285714287</v>
      </c>
      <c r="D62" s="10">
        <f t="shared" si="13"/>
        <v>8.624285714285714</v>
      </c>
      <c r="E62" s="10">
        <f t="shared" si="13"/>
        <v>7.542857142857143</v>
      </c>
      <c r="F62" s="10">
        <f t="shared" si="13"/>
      </c>
      <c r="G62" s="10">
        <f t="shared" si="13"/>
      </c>
      <c r="H62" s="10">
        <f t="shared" si="13"/>
      </c>
      <c r="I62" s="10">
        <f t="shared" si="13"/>
      </c>
      <c r="J62" s="10">
        <f t="shared" si="13"/>
      </c>
      <c r="K62" s="10">
        <f t="shared" si="13"/>
        <v>8.291428571428572</v>
      </c>
      <c r="L62" s="24"/>
      <c r="M62" s="24"/>
    </row>
    <row r="63" spans="1:13" ht="12.75">
      <c r="A63" s="22" t="s">
        <v>10</v>
      </c>
      <c r="B63" s="10">
        <f aca="true" t="shared" si="14" ref="B63:K63">B31</f>
        <v>0.3851109444827911</v>
      </c>
      <c r="C63" s="10">
        <f t="shared" si="14"/>
        <v>0.43377527478057315</v>
      </c>
      <c r="D63" s="10">
        <f t="shared" si="14"/>
        <v>0.2830252580659418</v>
      </c>
      <c r="E63" s="10">
        <f t="shared" si="14"/>
        <v>0.6058741754552052</v>
      </c>
      <c r="F63" s="10">
        <f t="shared" si="14"/>
      </c>
      <c r="G63" s="10">
        <f t="shared" si="14"/>
      </c>
      <c r="H63" s="10">
        <f t="shared" si="14"/>
      </c>
      <c r="I63" s="10">
        <f t="shared" si="14"/>
      </c>
      <c r="J63" s="10">
        <f t="shared" si="14"/>
      </c>
      <c r="K63" s="10">
        <f t="shared" si="14"/>
        <v>0.302280935118723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Sludge!B7</f>
        <v>Rocker Cover L</v>
      </c>
      <c r="C1" s="7" t="str">
        <f>Sludge!C7</f>
        <v>Rocker Cover R</v>
      </c>
      <c r="D1" s="7" t="str">
        <f>Sludge!D7</f>
        <v>Rocker Cover Baffle L</v>
      </c>
      <c r="E1" s="7" t="str">
        <f>Sludge!E7</f>
        <v>Rocker Cover Baffle R</v>
      </c>
      <c r="F1" s="7" t="str">
        <f>Sludge!F7</f>
        <v>Timing Chain Cover</v>
      </c>
      <c r="G1" s="7" t="str">
        <f>Sludge!G7</f>
        <v>Oil Pan Baffle</v>
      </c>
      <c r="H1" s="7" t="str">
        <f>Sludge!H7</f>
        <v>Oil Pan</v>
      </c>
      <c r="I1" s="7" t="str">
        <f>Sludge!I7</f>
        <v>Valve Deck Area L</v>
      </c>
      <c r="J1" s="7" t="str">
        <f>Sludge!J7</f>
        <v>Valve Deck Area R</v>
      </c>
      <c r="K1" s="7" t="str">
        <f>Sludge!K7</f>
        <v>Average Sludge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Sludge!B7</f>
        <v>Rocker Cover L</v>
      </c>
      <c r="C3" s="7" t="str">
        <f>Sludge!C7</f>
        <v>Rocker Cover R</v>
      </c>
      <c r="D3" s="7" t="str">
        <f>Sludge!D7</f>
        <v>Rocker Cover Baffle L</v>
      </c>
      <c r="E3" s="7" t="str">
        <f>Sludge!E7</f>
        <v>Rocker Cover Baffle R</v>
      </c>
      <c r="F3" s="7" t="str">
        <f>Sludge!F7</f>
        <v>Timing Chain Cover</v>
      </c>
      <c r="G3" s="7" t="str">
        <f>Sludge!G7</f>
        <v>Oil Pan Baffle</v>
      </c>
      <c r="H3" s="7" t="str">
        <f>Sludge!H7</f>
        <v>Oil Pan</v>
      </c>
      <c r="I3" s="7" t="str">
        <f>Sludge!I7</f>
        <v>Valve Deck Area L</v>
      </c>
      <c r="J3" s="7" t="str">
        <f>Sludge!J7</f>
        <v>Valve Deck Area R</v>
      </c>
      <c r="K3" s="7" t="str">
        <f>Sludge!K7</f>
        <v>Average Sludge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Varnish!B7</f>
        <v>Piston Skirts (Thrust)</v>
      </c>
      <c r="C1" s="7" t="str">
        <f>Varnish!C7</f>
        <v>Rocker Cover L</v>
      </c>
      <c r="D1" s="7" t="str">
        <f>Varnish!D7</f>
        <v>Rocker Cover R</v>
      </c>
      <c r="E1" s="7" t="str">
        <f>Varnish!E7</f>
        <v> </v>
      </c>
      <c r="F1" s="7" t="str">
        <f>Varnish!F7</f>
        <v> </v>
      </c>
      <c r="G1" s="7" t="str">
        <f>Varnish!G7</f>
        <v> </v>
      </c>
      <c r="H1" s="7" t="str">
        <f>Varnish!H7</f>
        <v> </v>
      </c>
      <c r="I1" s="7" t="str">
        <f>Varnish!I7</f>
        <v> </v>
      </c>
      <c r="J1" s="7" t="str">
        <f>Varnish!J7</f>
        <v> </v>
      </c>
      <c r="K1" s="7" t="str">
        <f>Varnish!K7</f>
        <v>Average Varnish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Varnish!B7</f>
        <v>Piston Skirts (Thrust)</v>
      </c>
      <c r="C3" s="7" t="str">
        <f>Varnish!C7</f>
        <v>Rocker Cover L</v>
      </c>
      <c r="D3" s="7" t="str">
        <f>Varnish!D7</f>
        <v>Rocker Cover R</v>
      </c>
      <c r="E3" s="7" t="str">
        <f>Varnish!E7</f>
        <v> </v>
      </c>
      <c r="F3" s="7" t="str">
        <f>Varnish!F7</f>
        <v> </v>
      </c>
      <c r="G3" s="7" t="str">
        <f>Varnish!G7</f>
        <v> </v>
      </c>
      <c r="H3" s="7" t="str">
        <f>Varnish!H7</f>
        <v> </v>
      </c>
      <c r="I3" s="7" t="str">
        <f>Varnish!I7</f>
        <v> </v>
      </c>
      <c r="J3" s="7" t="str">
        <f>Varnish!J7</f>
        <v> </v>
      </c>
      <c r="K3" s="7" t="str">
        <f>Varnish!K7</f>
        <v>Average Varnish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Clogging!B7</f>
        <v>Oil Screen %Sludge</v>
      </c>
      <c r="C1" s="7" t="str">
        <f>Clogging!C7</f>
        <v>Oil Screen %Debris</v>
      </c>
      <c r="D1" s="7" t="str">
        <f>Clogging!D7</f>
        <v>Oil Ring %</v>
      </c>
      <c r="E1" s="7" t="str">
        <f>Clogging!E7</f>
        <v>Total Screen Clogging</v>
      </c>
      <c r="F1" s="7" t="str">
        <f>Clogging!F7</f>
        <v> </v>
      </c>
      <c r="G1" s="7" t="str">
        <f>Clogging!G7</f>
        <v> </v>
      </c>
      <c r="H1" s="7" t="str">
        <f>Clogging!H7</f>
        <v> </v>
      </c>
      <c r="I1" s="7" t="str">
        <f>Clogging!I7</f>
        <v> </v>
      </c>
      <c r="J1" s="7" t="str">
        <f>Clogging!J7</f>
        <v> </v>
      </c>
      <c r="K1" s="7" t="str">
        <f>Clogging!K7</f>
        <v> 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Clogging!B7</f>
        <v>Oil Screen %Sludge</v>
      </c>
      <c r="C3" s="7" t="str">
        <f>Clogging!C7</f>
        <v>Oil Screen %Debris</v>
      </c>
      <c r="D3" s="7" t="str">
        <f>Clogging!D7</f>
        <v>Oil Ring %</v>
      </c>
      <c r="E3" s="7" t="str">
        <f>Clogging!E7</f>
        <v>Total Screen Clogging</v>
      </c>
      <c r="F3" s="7" t="str">
        <f>Clogging!F7</f>
        <v> </v>
      </c>
      <c r="G3" s="7" t="str">
        <f>Clogging!G7</f>
        <v> </v>
      </c>
      <c r="H3" s="7" t="str">
        <f>Clogging!H7</f>
        <v> </v>
      </c>
      <c r="I3" s="7" t="str">
        <f>Clogging!I7</f>
        <v> </v>
      </c>
      <c r="J3" s="7" t="str">
        <f>Clogging!J7</f>
        <v> </v>
      </c>
      <c r="K3" s="7" t="str">
        <f>Clogging!K7</f>
        <v> 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'Piston Skirts'!B7</f>
        <v>Piston 1</v>
      </c>
      <c r="C1" s="7" t="str">
        <f>'Piston Skirts'!C7</f>
        <v>Piston 2</v>
      </c>
      <c r="D1" s="7" t="str">
        <f>'Piston Skirts'!D7</f>
        <v>Piston 3</v>
      </c>
      <c r="E1" s="7" t="str">
        <f>'Piston Skirts'!E7</f>
        <v>Piston 4</v>
      </c>
      <c r="F1" s="7" t="str">
        <f>'Piston Skirts'!F7</f>
        <v>Piston 5</v>
      </c>
      <c r="G1" s="7" t="str">
        <f>'Piston Skirts'!G7</f>
        <v>Piston 6</v>
      </c>
      <c r="H1" s="7" t="str">
        <f>'Piston Skirts'!H7</f>
        <v>Piston 7</v>
      </c>
      <c r="I1" s="7" t="str">
        <f>'Piston Skirts'!I7</f>
        <v>Piston 8</v>
      </c>
      <c r="J1" s="7" t="str">
        <f>'Piston Skirts'!J7</f>
        <v> </v>
      </c>
      <c r="K1" s="7" t="str">
        <f>'Piston Skirts'!K7</f>
        <v>Average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'Piston Skirts'!B7</f>
        <v>Piston 1</v>
      </c>
      <c r="C3" s="7" t="str">
        <f>'Piston Skirts'!C7</f>
        <v>Piston 2</v>
      </c>
      <c r="D3" s="7" t="str">
        <f>'Piston Skirts'!D7</f>
        <v>Piston 3</v>
      </c>
      <c r="E3" s="7" t="str">
        <f>'Piston Skirts'!E7</f>
        <v>Piston 4</v>
      </c>
      <c r="F3" s="7" t="str">
        <f>'Piston Skirts'!F7</f>
        <v>Piston 5</v>
      </c>
      <c r="G3" s="7" t="str">
        <f>'Piston Skirts'!G7</f>
        <v>Piston 6</v>
      </c>
      <c r="H3" s="7" t="str">
        <f>'Piston Skirts'!H7</f>
        <v>Piston 7</v>
      </c>
      <c r="I3" s="7" t="str">
        <f>'Piston Skirts'!I7</f>
        <v>Piston 8</v>
      </c>
      <c r="J3" s="7" t="str">
        <f>'Piston Skirts'!J7</f>
        <v> </v>
      </c>
      <c r="K3" s="7" t="str">
        <f>'Piston Skirts'!K7</f>
        <v>Average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C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Sludge!B7</f>
        <v>Rocker Cover L</v>
      </c>
      <c r="C1" s="7" t="str">
        <f>Sludge!C7</f>
        <v>Rocker Cover R</v>
      </c>
      <c r="D1" s="7" t="str">
        <f>Sludge!D7</f>
        <v>Rocker Cover Baffle L</v>
      </c>
      <c r="E1" s="7" t="str">
        <f>Sludge!E7</f>
        <v>Rocker Cover Baffle R</v>
      </c>
      <c r="F1" s="7" t="str">
        <f>Sludge!F7</f>
        <v>Timing Chain Cover</v>
      </c>
      <c r="G1" s="7" t="str">
        <f>Sludge!G7</f>
        <v>Oil Pan Baffle</v>
      </c>
      <c r="H1" s="7" t="str">
        <f>Sludge!H7</f>
        <v>Oil Pan</v>
      </c>
      <c r="I1" s="7" t="str">
        <f>Sludge!I7</f>
        <v>Valve Deck Area L</v>
      </c>
      <c r="J1" s="7" t="str">
        <f>Sludge!J7</f>
        <v>Valve Deck Area R</v>
      </c>
      <c r="K1" s="7" t="str">
        <f>Sludge!K7</f>
        <v>Average Sludge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Sludge!B7</f>
        <v>Rocker Cover L</v>
      </c>
      <c r="C3" s="7" t="str">
        <f>Sludge!C7</f>
        <v>Rocker Cover R</v>
      </c>
      <c r="D3" s="7" t="str">
        <f>Sludge!D7</f>
        <v>Rocker Cover Baffle L</v>
      </c>
      <c r="E3" s="7" t="str">
        <f>Sludge!E7</f>
        <v>Rocker Cover Baffle R</v>
      </c>
      <c r="F3" s="7" t="str">
        <f>Sludge!F7</f>
        <v>Timing Chain Cover</v>
      </c>
      <c r="G3" s="7" t="str">
        <f>Sludge!G7</f>
        <v>Oil Pan Baffle</v>
      </c>
      <c r="H3" s="7" t="str">
        <f>Sludge!H7</f>
        <v>Oil Pan</v>
      </c>
      <c r="I3" s="7" t="str">
        <f>Sludge!I7</f>
        <v>Valve Deck Area L</v>
      </c>
      <c r="J3" s="7" t="str">
        <f>Sludge!J7</f>
        <v>Valve Deck Area R</v>
      </c>
      <c r="K3" s="7" t="str">
        <f>Sludge!K7</f>
        <v>Average Sludge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Oil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 Oil Company</dc:creator>
  <cp:keywords/>
  <dc:description/>
  <cp:lastModifiedBy>Scott Parke</cp:lastModifiedBy>
  <cp:lastPrinted>2002-09-23T16:13:25Z</cp:lastPrinted>
  <dcterms:created xsi:type="dcterms:W3CDTF">1999-03-05T21:55:02Z</dcterms:created>
  <dcterms:modified xsi:type="dcterms:W3CDTF">2002-09-26T01:29:34Z</dcterms:modified>
  <cp:category/>
  <cp:version/>
  <cp:contentType/>
  <cp:contentStatus/>
</cp:coreProperties>
</file>